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5016712135-my.sharepoint.com/personal/bjwatkins_uada_edu/Documents/Desktop/Enterprise Budgets 2027/Canola/"/>
    </mc:Choice>
  </mc:AlternateContent>
  <xr:revisionPtr revIDLastSave="114" documentId="8_{81D9863A-785F-42EC-8F42-B6D4036D8B13}" xr6:coauthVersionLast="47" xr6:coauthVersionMax="47" xr10:uidLastSave="{4DA70977-6972-42A6-8D72-DB6A4A9F87E5}"/>
  <bookViews>
    <workbookView xWindow="13800" yWindow="3000" windowWidth="24915" windowHeight="17010" xr2:uid="{D29855A1-290D-4B7F-A9E5-99329D8F031A}"/>
  </bookViews>
  <sheets>
    <sheet name="Field_Activities" sheetId="2" r:id="rId1"/>
    <sheet name="Budget" sheetId="1" r:id="rId2"/>
  </sheets>
  <definedNames>
    <definedName name="_xlnm.Print_Area" localSheetId="0">Field_Activities!$A$2:$D$23</definedName>
    <definedName name="Production" localSheetId="0">#REF!</definedName>
    <definedName name="Production">#REF!</definedName>
    <definedName name="row" localSheetId="0">#REF!</definedName>
    <definedName name="row">#REF!</definedName>
    <definedName name="same" localSheetId="0">#REF!</definedName>
    <definedName name="same">#REF!</definedName>
    <definedName name="Technology" localSheetId="0">#REF!</definedName>
    <definedName name="Technology">#REF!</definedName>
    <definedName name="Tillage" localSheetId="0">#REF!</definedName>
    <definedName name="Till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1" l="1"/>
  <c r="E53" i="1" s="1"/>
  <c r="G53" i="1" l="1"/>
  <c r="H53" i="1" s="1"/>
  <c r="D55" i="1" l="1"/>
  <c r="E55" i="1" s="1"/>
  <c r="G55" i="1" s="1"/>
  <c r="H55" i="1" s="1"/>
  <c r="D45" i="1"/>
  <c r="C28" i="1"/>
  <c r="M45" i="1"/>
  <c r="M42" i="1"/>
  <c r="M39" i="1"/>
  <c r="M33" i="1"/>
  <c r="M28" i="1"/>
  <c r="C25" i="1"/>
  <c r="C27" i="1"/>
  <c r="C26" i="1" l="1"/>
  <c r="E26" i="1" s="1"/>
  <c r="G26" i="1" s="1"/>
  <c r="H26" i="1" s="1"/>
  <c r="E28" i="1"/>
  <c r="E34" i="1"/>
  <c r="G34" i="1" s="1"/>
  <c r="H34" i="1" s="1"/>
  <c r="E29" i="1"/>
  <c r="G29" i="1" s="1"/>
  <c r="D44" i="1"/>
  <c r="E44" i="1" s="1"/>
  <c r="E45" i="1"/>
  <c r="G45" i="1" s="1"/>
  <c r="H45" i="1" s="1"/>
  <c r="E48" i="1"/>
  <c r="G48" i="1" s="1"/>
  <c r="E21" i="2"/>
  <c r="E11" i="1"/>
  <c r="G11" i="1" s="1"/>
  <c r="E17" i="1" s="1"/>
  <c r="H17" i="1" s="1"/>
  <c r="E63" i="1"/>
  <c r="G63" i="1" s="1"/>
  <c r="E47" i="1"/>
  <c r="G47" i="1" s="1"/>
  <c r="H47" i="1" s="1"/>
  <c r="E36" i="1"/>
  <c r="G36" i="1" s="1"/>
  <c r="E38" i="1"/>
  <c r="G38" i="1" s="1"/>
  <c r="H38" i="1" s="1"/>
  <c r="E23" i="1"/>
  <c r="E42" i="1"/>
  <c r="G42" i="1" s="1"/>
  <c r="E22" i="1"/>
  <c r="G22" i="1" s="1"/>
  <c r="H22" i="1" s="1"/>
  <c r="E19" i="1"/>
  <c r="G19" i="1" s="1"/>
  <c r="E21" i="1"/>
  <c r="G21" i="1" s="1"/>
  <c r="E62" i="1"/>
  <c r="G62" i="1" s="1"/>
  <c r="E61" i="1"/>
  <c r="G61" i="1" s="1"/>
  <c r="E51" i="1"/>
  <c r="G51" i="1" s="1"/>
  <c r="H51" i="1" s="1"/>
  <c r="E50" i="1"/>
  <c r="G50" i="1" s="1"/>
  <c r="E40" i="1"/>
  <c r="G40" i="1" s="1"/>
  <c r="H40" i="1" s="1"/>
  <c r="E32" i="1"/>
  <c r="G32" i="1" s="1"/>
  <c r="H32" i="1" s="1"/>
  <c r="E31" i="1"/>
  <c r="G31" i="1" s="1"/>
  <c r="E27" i="1"/>
  <c r="G27" i="1" s="1"/>
  <c r="H27" i="1" s="1"/>
  <c r="E25" i="1"/>
  <c r="E12" i="1"/>
  <c r="G12" i="1" s="1"/>
  <c r="E13" i="1" l="1"/>
  <c r="H36" i="1"/>
  <c r="H29" i="1"/>
  <c r="H31" i="1"/>
  <c r="G64" i="1"/>
  <c r="H61" i="1"/>
  <c r="H21" i="1"/>
  <c r="H50" i="1"/>
  <c r="G13" i="1"/>
  <c r="H13" i="1" s="1"/>
  <c r="H11" i="1"/>
  <c r="G44" i="1"/>
  <c r="H44" i="1" s="1"/>
  <c r="G28" i="1"/>
  <c r="H12" i="1"/>
  <c r="H63" i="1"/>
  <c r="H42" i="1"/>
  <c r="G25" i="1"/>
  <c r="H25" i="1" s="1"/>
  <c r="G23" i="1"/>
  <c r="H23" i="1" s="1"/>
  <c r="H62" i="1"/>
  <c r="E64" i="1"/>
  <c r="H48" i="1"/>
  <c r="H19" i="1"/>
  <c r="H64" i="1" l="1"/>
  <c r="H28" i="1"/>
  <c r="D56" i="1" s="1"/>
  <c r="E56" i="1" s="1"/>
  <c r="G56" i="1" l="1"/>
  <c r="G57" i="1" s="1"/>
  <c r="E57" i="1"/>
  <c r="E58" i="1" l="1"/>
  <c r="H57" i="1"/>
  <c r="E65" i="1"/>
  <c r="H56" i="1"/>
  <c r="G58" i="1"/>
  <c r="G65" i="1"/>
  <c r="G66" i="1" s="1"/>
  <c r="H65" i="1" l="1"/>
  <c r="E66" i="1"/>
  <c r="H66" i="1" s="1"/>
  <c r="H5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bjwatkins</author>
    <author>Breana Jordan Watkins</author>
  </authors>
  <commentList>
    <comment ref="A17" authorId="0" shapeId="0" xr:uid="{50F712CD-B5D1-4231-8C09-A6E7F453A415}">
      <text>
        <r>
          <rPr>
            <sz val="9"/>
            <color indexed="81"/>
            <rFont val="Tahoma"/>
            <family val="2"/>
          </rPr>
          <t xml:space="preserve">Rent is the % share of income a landlord will receive from tenant based upon price x yield.
</t>
        </r>
      </text>
    </comment>
    <comment ref="A50" authorId="1" shapeId="0" xr:uid="{42EE51B8-8511-4F83-A5A8-9E1C94EEF0CD}">
      <text>
        <r>
          <rPr>
            <sz val="9"/>
            <color indexed="81"/>
            <rFont val="Tahoma"/>
            <family val="2"/>
          </rPr>
          <t xml:space="preserve">Check out our "farm_equipment" spreadsheet for help determing on-farm costs. Over 100 implements are available. Contact bjwatkins@uada.edu for more info.
</t>
        </r>
      </text>
    </comment>
  </commentList>
</comments>
</file>

<file path=xl/sharedStrings.xml><?xml version="1.0" encoding="utf-8"?>
<sst xmlns="http://schemas.openxmlformats.org/spreadsheetml/2006/main" count="193" uniqueCount="142">
  <si>
    <t>Landlord</t>
  </si>
  <si>
    <t>Tenant</t>
  </si>
  <si>
    <t>ITEM</t>
  </si>
  <si>
    <t>UNIT</t>
  </si>
  <si>
    <t>PRICE</t>
  </si>
  <si>
    <t>Total Amount</t>
  </si>
  <si>
    <t>Share %</t>
  </si>
  <si>
    <t>Share</t>
  </si>
  <si>
    <t>bu</t>
  </si>
  <si>
    <t xml:space="preserve">                                                                       </t>
  </si>
  <si>
    <t>appl</t>
  </si>
  <si>
    <t xml:space="preserve">  FERTILIZERS</t>
  </si>
  <si>
    <t xml:space="preserve">  FUNGICIDES</t>
  </si>
  <si>
    <t>oz</t>
  </si>
  <si>
    <t xml:space="preserve">  HERBICIDES</t>
  </si>
  <si>
    <t xml:space="preserve">  INSECTICIDES</t>
  </si>
  <si>
    <t xml:space="preserve">  SEED/PLANTS</t>
  </si>
  <si>
    <t>acre</t>
  </si>
  <si>
    <t xml:space="preserve">  OPERATOR LABOR      </t>
  </si>
  <si>
    <t>Tractors</t>
  </si>
  <si>
    <t>hour</t>
  </si>
  <si>
    <t>Harvesters</t>
  </si>
  <si>
    <t xml:space="preserve">  DIESEL FUEL</t>
  </si>
  <si>
    <t>gal</t>
  </si>
  <si>
    <t xml:space="preserve">  REPAIR &amp; MAINTENANCE</t>
  </si>
  <si>
    <t>INTEREST ON OP. CAP.</t>
  </si>
  <si>
    <t>FIXED EXPENSES</t>
  </si>
  <si>
    <t>TOTAL FIXED EXPENSES</t>
  </si>
  <si>
    <t>lbs</t>
  </si>
  <si>
    <t xml:space="preserve">  CUSTOM SPRAY AND FERTILIZER</t>
  </si>
  <si>
    <t xml:space="preserve">  CROP CONSULTANT/SCOUTING FEE</t>
  </si>
  <si>
    <t>Tractors/Implements</t>
  </si>
  <si>
    <t xml:space="preserve">  CROP INSURANCE</t>
  </si>
  <si>
    <t xml:space="preserve">  LAND EXPENSE</t>
  </si>
  <si>
    <t>Tractors/Implements**</t>
  </si>
  <si>
    <t xml:space="preserve">           Estimated Costs and Returns per Acre</t>
  </si>
  <si>
    <t>Crop Share Lease</t>
  </si>
  <si>
    <t>Check Off, Boards</t>
  </si>
  <si>
    <t>Farm Overhead</t>
  </si>
  <si>
    <t>Disclaimer:</t>
  </si>
  <si>
    <t>*Recommendations are backed by research performed by the University of Arkansas Division of Ag. Users should enter on-farm data for more accurate results.</t>
  </si>
  <si>
    <t>Implements assumed in developing this budget are listed under the "field_activities" tab.</t>
  </si>
  <si>
    <t>REVENUE</t>
  </si>
  <si>
    <t>TOTAL REVENUE</t>
  </si>
  <si>
    <t>OPERATING EXPENSES</t>
  </si>
  <si>
    <t>TOTAL OPERATING EXPENSES</t>
  </si>
  <si>
    <t>RETURNS ABOVE OPERATING EXPENSES</t>
  </si>
  <si>
    <t>TOTAL EXPENSES (OPERATING + FIXED)</t>
  </si>
  <si>
    <t>TOTAL EXPECTED RETURNS (TOTAL REVENUE - TOTAL EXPENSES)</t>
  </si>
  <si>
    <t xml:space="preserve"> QUANTITY</t>
  </si>
  <si>
    <t>Field Trip</t>
  </si>
  <si>
    <t>Width</t>
  </si>
  <si>
    <t>Activity</t>
  </si>
  <si>
    <t>Estimated Cost Per Acre*</t>
  </si>
  <si>
    <t>Disk</t>
  </si>
  <si>
    <t>32 ft.</t>
  </si>
  <si>
    <t>Tillage</t>
  </si>
  <si>
    <t>Fertilizer</t>
  </si>
  <si>
    <t>Field Cultivator</t>
  </si>
  <si>
    <t>17 ft.</t>
  </si>
  <si>
    <t>Ditcher</t>
  </si>
  <si>
    <t>Grain Drill</t>
  </si>
  <si>
    <t>30 ft.</t>
  </si>
  <si>
    <t>Plant</t>
  </si>
  <si>
    <t>Custom Ground Application (Fall)</t>
  </si>
  <si>
    <t>Herbicide</t>
  </si>
  <si>
    <t>Custom Aerial Application</t>
  </si>
  <si>
    <t>Fungicide</t>
  </si>
  <si>
    <t>Combine</t>
  </si>
  <si>
    <t>325 hp</t>
  </si>
  <si>
    <t>Harvest</t>
  </si>
  <si>
    <t>Head</t>
  </si>
  <si>
    <t>Grain Wagon (700 bu)</t>
  </si>
  <si>
    <t>*Costs per acre include costs associated with the field trip and inputs.</t>
  </si>
  <si>
    <t>Total Estimated Costs of Field Activities:</t>
  </si>
  <si>
    <t>*Other revenue allows for users to input basis premiums received, crop insurance indemnities, and other forms of revenue.</t>
  </si>
  <si>
    <t>Other Revenue*</t>
  </si>
  <si>
    <t>rate %</t>
  </si>
  <si>
    <t>Canola</t>
  </si>
  <si>
    <t>Canola Seed (non-GMO)</t>
  </si>
  <si>
    <t>HARVEST AID</t>
  </si>
  <si>
    <t>Sharpen</t>
  </si>
  <si>
    <t>Canola Consultant</t>
  </si>
  <si>
    <t>Canola Crop Insurance</t>
  </si>
  <si>
    <t>2027 Canola Field Activities</t>
  </si>
  <si>
    <t xml:space="preserve">         Canola</t>
  </si>
  <si>
    <t xml:space="preserve">             Non-Irrigated, Arkansas, 2027</t>
  </si>
  <si>
    <t>Canola budgets are developed thanks to Scott Stiles. Please reach out to sstiles@uada.edu for further assistance.</t>
  </si>
  <si>
    <t>Notes: Cost of production estimates are based on input prices gathered in summer 2026.</t>
  </si>
  <si>
    <t>DAP (18-46-0)</t>
  </si>
  <si>
    <t>Urea, (46-0-0)</t>
  </si>
  <si>
    <t>$440/ton</t>
  </si>
  <si>
    <t>Arrow 2EC</t>
  </si>
  <si>
    <t>100 lbs DAP and 100 lbs Potash</t>
  </si>
  <si>
    <t>Land  Plane or Roller</t>
  </si>
  <si>
    <t>3.33 lbs per acre</t>
  </si>
  <si>
    <t>Harvest Aid</t>
  </si>
  <si>
    <t>1.5 oz Sharpen</t>
  </si>
  <si>
    <t>95 lbs Urea (46-0-0) 100 lbs AMS (21-0-0-24)</t>
  </si>
  <si>
    <t>140 lbs Urea (46-0-0)</t>
  </si>
  <si>
    <t xml:space="preserve">Lambda-cy 2lb </t>
  </si>
  <si>
    <t>Borosol 10</t>
  </si>
  <si>
    <t>qt</t>
  </si>
  <si>
    <t>10 oz. Arrow + .25/lb Boron</t>
  </si>
  <si>
    <t>Proline</t>
  </si>
  <si>
    <t>pt</t>
  </si>
  <si>
    <t>Treflan</t>
  </si>
  <si>
    <t>1pt Treflan</t>
  </si>
  <si>
    <t xml:space="preserve">1.92 Lambda-Cy  </t>
  </si>
  <si>
    <t>Insecticide</t>
  </si>
  <si>
    <t>Herbicide + Boron</t>
  </si>
  <si>
    <t>Ground App</t>
  </si>
  <si>
    <t>Aerial App Chem</t>
  </si>
  <si>
    <t>Aerial App Fert</t>
  </si>
  <si>
    <t>Potash (0-0-60)</t>
  </si>
  <si>
    <t>Ammonium Sulfate</t>
  </si>
  <si>
    <t>4.3 oz. Proline</t>
  </si>
  <si>
    <t>$540/ton</t>
  </si>
  <si>
    <t>$450/ton</t>
  </si>
  <si>
    <t>$900/ton</t>
  </si>
  <si>
    <t>$15/gallon</t>
  </si>
  <si>
    <t>$30/gallon</t>
  </si>
  <si>
    <t>$70/gallon</t>
  </si>
  <si>
    <t>$65/gallon</t>
  </si>
  <si>
    <t xml:space="preserve">$445/gallon  </t>
  </si>
  <si>
    <t>$585/gallon</t>
  </si>
  <si>
    <t>*or soil testing</t>
  </si>
  <si>
    <t>Dry Fertilizer Price Conversion (ton to lb)</t>
  </si>
  <si>
    <t>Enter $/ton price in cell L27 below for $/lb conversion</t>
  </si>
  <si>
    <t>ton</t>
  </si>
  <si>
    <t>lb</t>
  </si>
  <si>
    <t>Agrotain Price Conversion (gal to lb)</t>
  </si>
  <si>
    <t>Enter $/gallon Agrotain price in cell L32 below for $/lb price</t>
  </si>
  <si>
    <t>Liquid Conversion</t>
  </si>
  <si>
    <t>Enter $/gal price in cell L38 below for $/oz price</t>
  </si>
  <si>
    <t>Enter $/qt price in cell L41 below for $/oz price</t>
  </si>
  <si>
    <t>Enter $/pt price in cell L44 below for $/oz price</t>
  </si>
  <si>
    <t xml:space="preserve">  OTHER</t>
  </si>
  <si>
    <t>30 ft Draper</t>
  </si>
  <si>
    <t>Custom Hauling</t>
  </si>
  <si>
    <t xml:space="preserve">  HAULING</t>
  </si>
  <si>
    <t>Haul Canola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</si>
</sst>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%"/>
    <numFmt numFmtId="165" formatCode="_(&quot;$&quot;* #,##0.000_);_(&quot;$&quot;* \(#,##0.000\);_(&quot;$&quot;* &quot;-&quot;??_);_(@_)"/>
    <numFmt numFmtId="166" formatCode="0.0000"/>
    <numFmt numFmtId="167" formatCode="0.000"/>
    <numFmt numFmtId="168" formatCode="&quot;$&quot;#,##0.00"/>
    <numFmt numFmtId="169" formatCode="_(&quot;$&quot;* #,##0_);_(&quot;$&quot;* \(#,##0\);_(&quot;$&quot;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9000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u/>
      <sz val="10"/>
      <color indexed="12"/>
      <name val="Arial"/>
      <family val="2"/>
    </font>
    <font>
      <u/>
      <sz val="11"/>
      <color indexed="12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indexed="9"/>
      <name val="Arial"/>
      <family val="2"/>
    </font>
    <font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7" fillId="0" borderId="0"/>
    <xf numFmtId="0" fontId="7" fillId="0" borderId="0"/>
    <xf numFmtId="0" fontId="9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2" fillId="0" borderId="0" xfId="0" applyFont="1" applyAlignment="1">
      <alignment horizontal="center"/>
    </xf>
    <xf numFmtId="0" fontId="2" fillId="0" borderId="1" xfId="0" applyFont="1" applyBorder="1"/>
    <xf numFmtId="44" fontId="2" fillId="0" borderId="1" xfId="1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44" fontId="0" fillId="0" borderId="0" xfId="1" applyFont="1"/>
    <xf numFmtId="0" fontId="3" fillId="0" borderId="1" xfId="0" applyFont="1" applyBorder="1"/>
    <xf numFmtId="44" fontId="3" fillId="0" borderId="1" xfId="1" applyFont="1" applyBorder="1"/>
    <xf numFmtId="164" fontId="3" fillId="0" borderId="1" xfId="0" applyNumberFormat="1" applyFont="1" applyBorder="1"/>
    <xf numFmtId="44" fontId="0" fillId="0" borderId="0" xfId="0" applyNumberFormat="1"/>
    <xf numFmtId="0" fontId="4" fillId="0" borderId="0" xfId="0" applyFont="1"/>
    <xf numFmtId="0" fontId="3" fillId="0" borderId="0" xfId="0" applyFont="1"/>
    <xf numFmtId="44" fontId="3" fillId="0" borderId="0" xfId="1" applyFont="1"/>
    <xf numFmtId="164" fontId="3" fillId="0" borderId="0" xfId="0" applyNumberFormat="1" applyFont="1"/>
    <xf numFmtId="0" fontId="5" fillId="0" borderId="0" xfId="0" applyFont="1"/>
    <xf numFmtId="0" fontId="6" fillId="2" borderId="0" xfId="0" applyFont="1" applyFill="1" applyAlignment="1">
      <alignment horizontal="center"/>
    </xf>
    <xf numFmtId="44" fontId="0" fillId="0" borderId="0" xfId="1" applyFont="1" applyBorder="1"/>
    <xf numFmtId="165" fontId="3" fillId="0" borderId="0" xfId="1" applyNumberFormat="1" applyFont="1"/>
    <xf numFmtId="166" fontId="3" fillId="0" borderId="0" xfId="0" applyNumberFormat="1" applyFont="1"/>
    <xf numFmtId="167" fontId="3" fillId="0" borderId="0" xfId="0" applyNumberFormat="1" applyFont="1"/>
    <xf numFmtId="44" fontId="4" fillId="0" borderId="0" xfId="1" applyFont="1"/>
    <xf numFmtId="44" fontId="2" fillId="0" borderId="0" xfId="1" applyFont="1"/>
    <xf numFmtId="44" fontId="2" fillId="0" borderId="0" xfId="0" applyNumberFormat="1" applyFont="1"/>
    <xf numFmtId="0" fontId="0" fillId="0" borderId="0" xfId="0" applyAlignment="1">
      <alignment wrapText="1"/>
    </xf>
    <xf numFmtId="44" fontId="3" fillId="0" borderId="0" xfId="1" applyFont="1" applyBorder="1"/>
    <xf numFmtId="0" fontId="10" fillId="2" borderId="0" xfId="4" applyFont="1" applyFill="1" applyProtection="1">
      <protection locked="0"/>
    </xf>
    <xf numFmtId="0" fontId="7" fillId="2" borderId="0" xfId="2" applyFill="1"/>
    <xf numFmtId="0" fontId="7" fillId="0" borderId="0" xfId="2"/>
    <xf numFmtId="0" fontId="7" fillId="2" borderId="6" xfId="2" applyFill="1" applyBorder="1"/>
    <xf numFmtId="0" fontId="7" fillId="2" borderId="7" xfId="2" applyFill="1" applyBorder="1"/>
    <xf numFmtId="0" fontId="12" fillId="2" borderId="4" xfId="2" applyFont="1" applyFill="1" applyBorder="1" applyAlignment="1">
      <alignment horizontal="center"/>
    </xf>
    <xf numFmtId="0" fontId="12" fillId="2" borderId="5" xfId="2" applyFont="1" applyFill="1" applyBorder="1" applyAlignment="1">
      <alignment horizontal="center"/>
    </xf>
    <xf numFmtId="0" fontId="12" fillId="2" borderId="8" xfId="2" applyFont="1" applyFill="1" applyBorder="1" applyAlignment="1">
      <alignment horizontal="center"/>
    </xf>
    <xf numFmtId="0" fontId="12" fillId="2" borderId="9" xfId="2" applyFont="1" applyFill="1" applyBorder="1" applyAlignment="1">
      <alignment horizontal="center"/>
    </xf>
    <xf numFmtId="0" fontId="12" fillId="2" borderId="10" xfId="2" applyFont="1" applyFill="1" applyBorder="1"/>
    <xf numFmtId="0" fontId="12" fillId="2" borderId="11" xfId="2" applyFont="1" applyFill="1" applyBorder="1"/>
    <xf numFmtId="0" fontId="13" fillId="2" borderId="12" xfId="2" applyFont="1" applyFill="1" applyBorder="1" applyAlignment="1">
      <alignment horizontal="center"/>
    </xf>
    <xf numFmtId="0" fontId="12" fillId="2" borderId="13" xfId="2" applyFont="1" applyFill="1" applyBorder="1" applyAlignment="1">
      <alignment horizontal="center"/>
    </xf>
    <xf numFmtId="168" fontId="12" fillId="2" borderId="13" xfId="2" applyNumberFormat="1" applyFont="1" applyFill="1" applyBorder="1" applyAlignment="1">
      <alignment horizontal="center"/>
    </xf>
    <xf numFmtId="0" fontId="12" fillId="2" borderId="14" xfId="2" applyFont="1" applyFill="1" applyBorder="1"/>
    <xf numFmtId="0" fontId="12" fillId="2" borderId="0" xfId="2" applyFont="1" applyFill="1"/>
    <xf numFmtId="0" fontId="12" fillId="2" borderId="12" xfId="2" applyFont="1" applyFill="1" applyBorder="1" applyAlignment="1">
      <alignment horizontal="center"/>
    </xf>
    <xf numFmtId="168" fontId="12" fillId="2" borderId="12" xfId="2" applyNumberFormat="1" applyFont="1" applyFill="1" applyBorder="1" applyAlignment="1">
      <alignment horizontal="center"/>
    </xf>
    <xf numFmtId="0" fontId="12" fillId="2" borderId="15" xfId="2" applyFont="1" applyFill="1" applyBorder="1"/>
    <xf numFmtId="0" fontId="12" fillId="2" borderId="16" xfId="2" applyFont="1" applyFill="1" applyBorder="1"/>
    <xf numFmtId="0" fontId="12" fillId="2" borderId="17" xfId="2" applyFont="1" applyFill="1" applyBorder="1"/>
    <xf numFmtId="0" fontId="12" fillId="2" borderId="12" xfId="2" applyFont="1" applyFill="1" applyBorder="1" applyAlignment="1">
      <alignment horizontal="center" wrapText="1"/>
    </xf>
    <xf numFmtId="168" fontId="12" fillId="2" borderId="12" xfId="2" applyNumberFormat="1" applyFont="1" applyFill="1" applyBorder="1" applyAlignment="1">
      <alignment horizontal="center" wrapText="1"/>
    </xf>
    <xf numFmtId="0" fontId="14" fillId="2" borderId="0" xfId="2" applyFont="1" applyFill="1"/>
    <xf numFmtId="0" fontId="12" fillId="2" borderId="18" xfId="2" applyFont="1" applyFill="1" applyBorder="1"/>
    <xf numFmtId="0" fontId="12" fillId="2" borderId="19" xfId="2" applyFont="1" applyFill="1" applyBorder="1" applyAlignment="1">
      <alignment horizontal="center"/>
    </xf>
    <xf numFmtId="0" fontId="12" fillId="2" borderId="20" xfId="2" applyFont="1" applyFill="1" applyBorder="1" applyAlignment="1">
      <alignment horizontal="center"/>
    </xf>
    <xf numFmtId="168" fontId="12" fillId="2" borderId="9" xfId="2" applyNumberFormat="1" applyFont="1" applyFill="1" applyBorder="1" applyAlignment="1">
      <alignment horizontal="center"/>
    </xf>
    <xf numFmtId="168" fontId="12" fillId="2" borderId="20" xfId="2" applyNumberFormat="1" applyFont="1" applyFill="1" applyBorder="1" applyAlignment="1">
      <alignment horizontal="center"/>
    </xf>
    <xf numFmtId="0" fontId="12" fillId="2" borderId="21" xfId="2" applyFont="1" applyFill="1" applyBorder="1"/>
    <xf numFmtId="0" fontId="12" fillId="2" borderId="22" xfId="2" applyFont="1" applyFill="1" applyBorder="1"/>
    <xf numFmtId="0" fontId="12" fillId="2" borderId="23" xfId="2" applyFont="1" applyFill="1" applyBorder="1" applyAlignment="1">
      <alignment horizontal="center"/>
    </xf>
    <xf numFmtId="168" fontId="12" fillId="2" borderId="23" xfId="2" applyNumberFormat="1" applyFont="1" applyFill="1" applyBorder="1" applyAlignment="1">
      <alignment horizontal="center"/>
    </xf>
    <xf numFmtId="0" fontId="13" fillId="2" borderId="0" xfId="2" applyFont="1" applyFill="1"/>
    <xf numFmtId="0" fontId="15" fillId="2" borderId="0" xfId="2" applyFont="1" applyFill="1"/>
    <xf numFmtId="0" fontId="15" fillId="2" borderId="0" xfId="2" applyFont="1" applyFill="1" applyAlignment="1">
      <alignment horizontal="center"/>
    </xf>
    <xf numFmtId="0" fontId="16" fillId="2" borderId="4" xfId="2" applyFont="1" applyFill="1" applyBorder="1" applyAlignment="1">
      <alignment horizontal="center"/>
    </xf>
    <xf numFmtId="8" fontId="16" fillId="2" borderId="8" xfId="2" applyNumberFormat="1" applyFont="1" applyFill="1" applyBorder="1" applyAlignment="1">
      <alignment horizontal="center"/>
    </xf>
    <xf numFmtId="0" fontId="11" fillId="2" borderId="4" xfId="2" applyFont="1" applyFill="1" applyBorder="1" applyAlignment="1">
      <alignment horizontal="left"/>
    </xf>
    <xf numFmtId="0" fontId="11" fillId="0" borderId="5" xfId="2" applyFont="1" applyBorder="1"/>
    <xf numFmtId="10" fontId="3" fillId="0" borderId="1" xfId="5" applyNumberFormat="1" applyFont="1" applyBorder="1"/>
    <xf numFmtId="44" fontId="17" fillId="0" borderId="1" xfId="0" applyNumberFormat="1" applyFont="1" applyBorder="1"/>
    <xf numFmtId="0" fontId="20" fillId="0" borderId="0" xfId="0" applyFont="1"/>
    <xf numFmtId="169" fontId="17" fillId="0" borderId="0" xfId="1" applyNumberFormat="1" applyFont="1" applyBorder="1" applyAlignment="1">
      <alignment horizontal="right"/>
    </xf>
    <xf numFmtId="169" fontId="17" fillId="0" borderId="24" xfId="1" applyNumberFormat="1" applyFont="1" applyBorder="1"/>
    <xf numFmtId="44" fontId="17" fillId="0" borderId="0" xfId="1" applyFont="1" applyBorder="1" applyAlignment="1">
      <alignment horizontal="right"/>
    </xf>
    <xf numFmtId="44" fontId="17" fillId="0" borderId="0" xfId="1" applyFont="1" applyBorder="1"/>
    <xf numFmtId="0" fontId="19" fillId="0" borderId="0" xfId="0" applyFont="1"/>
    <xf numFmtId="0" fontId="17" fillId="0" borderId="0" xfId="0" applyFont="1"/>
    <xf numFmtId="44" fontId="17" fillId="0" borderId="24" xfId="1" applyFont="1" applyBorder="1"/>
    <xf numFmtId="44" fontId="5" fillId="0" borderId="0" xfId="0" applyNumberFormat="1" applyFont="1"/>
    <xf numFmtId="2" fontId="3" fillId="0" borderId="0" xfId="0" applyNumberFormat="1" applyFont="1"/>
    <xf numFmtId="0" fontId="2" fillId="0" borderId="3" xfId="0" applyFont="1" applyBorder="1"/>
    <xf numFmtId="0" fontId="0" fillId="0" borderId="3" xfId="0" applyBorder="1"/>
    <xf numFmtId="44" fontId="0" fillId="0" borderId="3" xfId="1" applyFont="1" applyBorder="1"/>
    <xf numFmtId="44" fontId="2" fillId="0" borderId="3" xfId="1" applyFont="1" applyBorder="1"/>
    <xf numFmtId="44" fontId="0" fillId="0" borderId="3" xfId="0" applyNumberFormat="1" applyBorder="1"/>
    <xf numFmtId="44" fontId="2" fillId="0" borderId="3" xfId="0" applyNumberFormat="1" applyFont="1" applyBorder="1"/>
    <xf numFmtId="0" fontId="10" fillId="2" borderId="0" xfId="4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6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2" fillId="2" borderId="0" xfId="2" applyFont="1" applyFill="1" applyBorder="1"/>
    <xf numFmtId="0" fontId="12" fillId="2" borderId="0" xfId="2" applyFont="1" applyFill="1" applyBorder="1" applyAlignment="1">
      <alignment horizontal="center"/>
    </xf>
    <xf numFmtId="0" fontId="12" fillId="2" borderId="6" xfId="2" applyFont="1" applyFill="1" applyBorder="1" applyAlignment="1">
      <alignment horizontal="center"/>
    </xf>
    <xf numFmtId="0" fontId="12" fillId="2" borderId="22" xfId="2" applyFont="1" applyFill="1" applyBorder="1" applyAlignment="1">
      <alignment horizontal="center"/>
    </xf>
  </cellXfs>
  <cellStyles count="6">
    <cellStyle name="Currency" xfId="1" builtinId="4"/>
    <cellStyle name="Hyperlink 2" xfId="4" xr:uid="{91670022-DAA1-4D4A-BE84-59C8A63F2C60}"/>
    <cellStyle name="Normal" xfId="0" builtinId="0"/>
    <cellStyle name="Normal 2" xfId="2" xr:uid="{7F815CE7-D695-4C0A-8D2B-F4CD3FE460F1}"/>
    <cellStyle name="Normal 4" xfId="3" xr:uid="{3519416C-AE6B-489E-A8AB-CA299E679D30}"/>
    <cellStyle name="Percent" xfId="5" builtinId="5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663340</xdr:colOff>
      <xdr:row>4</xdr:row>
      <xdr:rowOff>47625</xdr:rowOff>
    </xdr:from>
    <xdr:to>
      <xdr:col>7</xdr:col>
      <xdr:colOff>389111</xdr:colOff>
      <xdr:row>6</xdr:row>
      <xdr:rowOff>209550</xdr:rowOff>
    </xdr:to>
    <xdr:pic>
      <xdr:nvPicPr>
        <xdr:cNvPr id="5" name="Picture 4" descr="University of Arkansas System Division of Agriculture Research and Extension Logo">
          <a:extLst>
            <a:ext uri="{FF2B5EF4-FFF2-40B4-BE49-F238E27FC236}">
              <a16:creationId xmlns:a16="http://schemas.microsoft.com/office/drawing/2014/main" id="{83E90C1F-02E1-4699-8EC1-7B69C1937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4840" y="47625"/>
          <a:ext cx="1211671" cy="6381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0961A-253C-42EF-9ADD-ED18E83C4948}">
  <dimension ref="A1:Z49"/>
  <sheetViews>
    <sheetView tabSelected="1" workbookViewId="0">
      <selection sqref="A1:B1"/>
    </sheetView>
  </sheetViews>
  <sheetFormatPr defaultColWidth="8.7109375" defaultRowHeight="12.75" x14ac:dyDescent="0.2"/>
  <cols>
    <col min="1" max="1" width="23.7109375" style="30" customWidth="1"/>
    <col min="2" max="2" width="9.7109375" style="30" customWidth="1"/>
    <col min="3" max="3" width="26.42578125" style="30" customWidth="1"/>
    <col min="4" max="4" width="34" style="30" customWidth="1"/>
    <col min="5" max="5" width="20.7109375" style="30" bestFit="1" customWidth="1"/>
    <col min="6" max="16384" width="8.7109375" style="30"/>
  </cols>
  <sheetData>
    <row r="1" spans="1:26" ht="15.75" customHeight="1" thickBot="1" x14ac:dyDescent="0.3">
      <c r="A1" s="86"/>
      <c r="B1" s="86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15.75" customHeight="1" thickBot="1" x14ac:dyDescent="0.3">
      <c r="A2" s="66" t="s">
        <v>84</v>
      </c>
      <c r="B2" s="67"/>
      <c r="C2" s="67"/>
      <c r="D2" s="31"/>
      <c r="E2" s="32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3.5" customHeight="1" thickBot="1" x14ac:dyDescent="0.25">
      <c r="A3" s="33" t="s">
        <v>50</v>
      </c>
      <c r="B3" s="34" t="s">
        <v>51</v>
      </c>
      <c r="C3" s="35" t="s">
        <v>52</v>
      </c>
      <c r="D3" s="36" t="s">
        <v>78</v>
      </c>
      <c r="E3" s="36" t="s">
        <v>53</v>
      </c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12.75" customHeight="1" x14ac:dyDescent="0.2">
      <c r="A4" s="37" t="s">
        <v>54</v>
      </c>
      <c r="B4" s="38" t="s">
        <v>55</v>
      </c>
      <c r="C4" s="39" t="s">
        <v>56</v>
      </c>
      <c r="D4" s="40"/>
      <c r="E4" s="41">
        <v>13.95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13.5" customHeight="1" x14ac:dyDescent="0.2">
      <c r="A5" s="42" t="s">
        <v>64</v>
      </c>
      <c r="B5" s="43"/>
      <c r="C5" s="44" t="s">
        <v>57</v>
      </c>
      <c r="D5" s="44" t="s">
        <v>93</v>
      </c>
      <c r="E5" s="45">
        <v>87.5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13.5" customHeight="1" x14ac:dyDescent="0.2">
      <c r="A6" s="46" t="s">
        <v>64</v>
      </c>
      <c r="B6" s="48"/>
      <c r="C6" s="44" t="s">
        <v>65</v>
      </c>
      <c r="D6" s="44" t="s">
        <v>107</v>
      </c>
      <c r="E6" s="45">
        <v>13.25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x14ac:dyDescent="0.2">
      <c r="A7" s="46" t="s">
        <v>58</v>
      </c>
      <c r="B7" s="38" t="s">
        <v>55</v>
      </c>
      <c r="C7" s="39" t="s">
        <v>56</v>
      </c>
      <c r="D7" s="44"/>
      <c r="E7" s="45">
        <v>8.64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x14ac:dyDescent="0.2">
      <c r="A8" s="46" t="s">
        <v>94</v>
      </c>
      <c r="B8" s="38" t="s">
        <v>59</v>
      </c>
      <c r="C8" s="39" t="s">
        <v>56</v>
      </c>
      <c r="D8" s="44"/>
      <c r="E8" s="45">
        <v>9.5399999999999991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x14ac:dyDescent="0.2">
      <c r="A9" s="46" t="s">
        <v>61</v>
      </c>
      <c r="B9" s="38" t="s">
        <v>62</v>
      </c>
      <c r="C9" s="44" t="s">
        <v>63</v>
      </c>
      <c r="D9" s="44" t="s">
        <v>95</v>
      </c>
      <c r="E9" s="45">
        <v>65.55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x14ac:dyDescent="0.2">
      <c r="A10" s="47" t="s">
        <v>60</v>
      </c>
      <c r="B10" s="38"/>
      <c r="C10" s="39" t="s">
        <v>56</v>
      </c>
      <c r="D10" s="44"/>
      <c r="E10" s="45">
        <v>0.52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5.5" x14ac:dyDescent="0.2">
      <c r="A11" s="46" t="s">
        <v>66</v>
      </c>
      <c r="B11" s="43"/>
      <c r="C11" s="44" t="s">
        <v>57</v>
      </c>
      <c r="D11" s="49" t="s">
        <v>98</v>
      </c>
      <c r="E11" s="50">
        <v>69.5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20.25" customHeight="1" x14ac:dyDescent="0.2">
      <c r="A12" s="47" t="s">
        <v>66</v>
      </c>
      <c r="B12" s="48"/>
      <c r="C12" s="44" t="s">
        <v>67</v>
      </c>
      <c r="D12" s="49" t="s">
        <v>116</v>
      </c>
      <c r="E12" s="50">
        <v>24.95</v>
      </c>
      <c r="F12" s="29"/>
      <c r="G12" s="29"/>
      <c r="H12" s="29"/>
      <c r="I12" s="51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20.25" customHeight="1" x14ac:dyDescent="0.2">
      <c r="A13" s="47" t="s">
        <v>66</v>
      </c>
      <c r="B13" s="38"/>
      <c r="C13" s="44" t="s">
        <v>110</v>
      </c>
      <c r="D13" s="49" t="s">
        <v>103</v>
      </c>
      <c r="E13" s="50">
        <v>18.88</v>
      </c>
      <c r="F13" s="29"/>
      <c r="G13" s="29"/>
      <c r="H13" s="29"/>
      <c r="I13" s="51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x14ac:dyDescent="0.2">
      <c r="A14" s="47" t="s">
        <v>66</v>
      </c>
      <c r="B14" s="38"/>
      <c r="C14" s="44" t="s">
        <v>57</v>
      </c>
      <c r="D14" s="49" t="s">
        <v>99</v>
      </c>
      <c r="E14" s="50">
        <v>47.8</v>
      </c>
      <c r="F14" s="29"/>
      <c r="G14" s="29"/>
      <c r="H14" s="29"/>
      <c r="I14" s="51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x14ac:dyDescent="0.2">
      <c r="A15" s="47" t="s">
        <v>66</v>
      </c>
      <c r="B15" s="38"/>
      <c r="C15" s="44" t="s">
        <v>109</v>
      </c>
      <c r="D15" s="44" t="s">
        <v>108</v>
      </c>
      <c r="E15" s="45">
        <v>10.98</v>
      </c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13.5" thickBot="1" x14ac:dyDescent="0.25">
      <c r="A16" s="57" t="s">
        <v>66</v>
      </c>
      <c r="B16" s="52"/>
      <c r="C16" s="53" t="s">
        <v>96</v>
      </c>
      <c r="D16" s="44" t="s">
        <v>97</v>
      </c>
      <c r="E16" s="45">
        <v>16.86</v>
      </c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x14ac:dyDescent="0.2">
      <c r="A17" s="42" t="s">
        <v>68</v>
      </c>
      <c r="B17" s="43" t="s">
        <v>69</v>
      </c>
      <c r="C17" s="36" t="s">
        <v>70</v>
      </c>
      <c r="D17" s="95"/>
      <c r="E17" s="55">
        <v>93.93</v>
      </c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x14ac:dyDescent="0.2">
      <c r="A18" s="42" t="s">
        <v>71</v>
      </c>
      <c r="B18" s="43" t="s">
        <v>138</v>
      </c>
      <c r="C18" s="54" t="s">
        <v>70</v>
      </c>
      <c r="D18" s="94"/>
      <c r="E18" s="56">
        <v>11.86</v>
      </c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x14ac:dyDescent="0.2">
      <c r="A19" s="93" t="s">
        <v>72</v>
      </c>
      <c r="B19" s="93"/>
      <c r="C19" s="54" t="s">
        <v>70</v>
      </c>
      <c r="D19" s="94"/>
      <c r="E19" s="56">
        <v>28.21</v>
      </c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13.5" thickBot="1" x14ac:dyDescent="0.25">
      <c r="A20" s="57" t="s">
        <v>139</v>
      </c>
      <c r="B20" s="58"/>
      <c r="C20" s="59" t="s">
        <v>70</v>
      </c>
      <c r="D20" s="96"/>
      <c r="E20" s="60">
        <v>20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13.5" thickBot="1" x14ac:dyDescent="0.25">
      <c r="A21" s="61" t="s">
        <v>73</v>
      </c>
      <c r="B21" s="62"/>
      <c r="C21" s="63"/>
      <c r="D21" s="64" t="s">
        <v>74</v>
      </c>
      <c r="E21" s="65">
        <f>SUM(E4:E20)</f>
        <v>541.92000000000007</v>
      </c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x14ac:dyDescent="0.2">
      <c r="A22" s="62"/>
      <c r="B22" s="62"/>
      <c r="C22" s="63"/>
      <c r="D22" s="63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x14ac:dyDescent="0.2">
      <c r="A23" s="29"/>
      <c r="B23" s="29"/>
      <c r="C23" s="29"/>
      <c r="D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x14ac:dyDescent="0.2">
      <c r="A24" s="62"/>
      <c r="B24" s="29"/>
      <c r="C24" s="62"/>
      <c r="D24" s="62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x14ac:dyDescent="0.2">
      <c r="A25" s="62"/>
      <c r="B25" s="29"/>
      <c r="C25" s="29"/>
      <c r="D25" s="62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x14ac:dyDescent="0.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x14ac:dyDescent="0.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x14ac:dyDescent="0.2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x14ac:dyDescent="0.2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x14ac:dyDescent="0.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x14ac:dyDescent="0.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x14ac:dyDescent="0.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x14ac:dyDescent="0.2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x14ac:dyDescent="0.2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x14ac:dyDescent="0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x14ac:dyDescent="0.2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x14ac:dyDescent="0.2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x14ac:dyDescent="0.2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x14ac:dyDescent="0.2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x14ac:dyDescent="0.2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x14ac:dyDescent="0.2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x14ac:dyDescent="0.2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503A5-EB3B-488D-892A-771E1F7D2B1B}">
  <sheetPr>
    <pageSetUpPr fitToPage="1"/>
  </sheetPr>
  <dimension ref="A2:M71"/>
  <sheetViews>
    <sheetView workbookViewId="0"/>
  </sheetViews>
  <sheetFormatPr defaultRowHeight="15" x14ac:dyDescent="0.25"/>
  <cols>
    <col min="1" max="1" width="25.140625" customWidth="1"/>
    <col min="2" max="2" width="9.5703125" customWidth="1"/>
    <col min="3" max="3" width="11.5703125" style="8" customWidth="1"/>
    <col min="4" max="4" width="11.140625" customWidth="1"/>
    <col min="5" max="5" width="14.5703125" style="8" bestFit="1" customWidth="1"/>
    <col min="6" max="6" width="11.42578125" customWidth="1"/>
    <col min="7" max="7" width="10.85546875" customWidth="1"/>
    <col min="8" max="8" width="12.28515625" customWidth="1"/>
    <col min="9" max="9" width="1.28515625" customWidth="1"/>
    <col min="10" max="10" width="16.85546875" customWidth="1"/>
  </cols>
  <sheetData>
    <row r="2" spans="1:9" ht="14.25" customHeight="1" x14ac:dyDescent="0.25">
      <c r="A2" s="88" t="s">
        <v>39</v>
      </c>
      <c r="B2" s="89" t="s">
        <v>40</v>
      </c>
      <c r="C2" s="89"/>
      <c r="D2" s="89"/>
      <c r="E2" s="89"/>
      <c r="F2" s="89"/>
      <c r="G2" s="89"/>
      <c r="H2" s="89"/>
    </row>
    <row r="3" spans="1:9" x14ac:dyDescent="0.25">
      <c r="A3" s="88"/>
      <c r="B3" s="89"/>
      <c r="C3" s="89"/>
      <c r="D3" s="89"/>
      <c r="E3" s="89"/>
      <c r="F3" s="89"/>
      <c r="G3" s="89"/>
      <c r="H3" s="89"/>
    </row>
    <row r="5" spans="1:9" ht="18.75" x14ac:dyDescent="0.3">
      <c r="A5" s="90" t="s">
        <v>35</v>
      </c>
      <c r="B5" s="90"/>
      <c r="C5" s="90"/>
      <c r="D5" s="90"/>
      <c r="E5" s="90"/>
      <c r="F5" s="90"/>
      <c r="G5" s="90"/>
      <c r="H5" s="90"/>
      <c r="I5" s="18"/>
    </row>
    <row r="6" spans="1:9" ht="18.75" x14ac:dyDescent="0.3">
      <c r="A6" s="91" t="s">
        <v>85</v>
      </c>
      <c r="B6" s="91"/>
      <c r="C6" s="91"/>
      <c r="D6" s="91"/>
      <c r="E6" s="91"/>
      <c r="F6" s="91"/>
      <c r="G6" s="91"/>
      <c r="H6" s="91"/>
      <c r="I6" s="18"/>
    </row>
    <row r="7" spans="1:9" ht="19.5" thickBot="1" x14ac:dyDescent="0.35">
      <c r="A7" s="92" t="s">
        <v>86</v>
      </c>
      <c r="B7" s="92"/>
      <c r="C7" s="92"/>
      <c r="D7" s="92"/>
      <c r="E7" s="92"/>
      <c r="F7" s="92"/>
      <c r="G7" s="92"/>
      <c r="H7" s="92"/>
      <c r="I7" s="18"/>
    </row>
    <row r="8" spans="1:9" ht="15.75" thickTop="1" x14ac:dyDescent="0.25">
      <c r="A8" s="1"/>
      <c r="B8" s="1"/>
      <c r="C8" s="2"/>
      <c r="D8" s="1"/>
      <c r="E8" s="2"/>
      <c r="F8" s="87" t="s">
        <v>0</v>
      </c>
      <c r="G8" s="87"/>
      <c r="H8" s="3" t="s">
        <v>1</v>
      </c>
      <c r="I8" s="3"/>
    </row>
    <row r="9" spans="1:9" x14ac:dyDescent="0.25">
      <c r="A9" s="4" t="s">
        <v>2</v>
      </c>
      <c r="B9" s="4" t="s">
        <v>3</v>
      </c>
      <c r="C9" s="5" t="s">
        <v>4</v>
      </c>
      <c r="D9" s="4" t="s">
        <v>49</v>
      </c>
      <c r="E9" s="5" t="s">
        <v>5</v>
      </c>
      <c r="F9" s="6" t="s">
        <v>6</v>
      </c>
      <c r="G9" s="6" t="s">
        <v>7</v>
      </c>
      <c r="H9" s="6" t="s">
        <v>7</v>
      </c>
      <c r="I9" s="3"/>
    </row>
    <row r="10" spans="1:9" x14ac:dyDescent="0.25">
      <c r="A10" s="7" t="s">
        <v>42</v>
      </c>
    </row>
    <row r="11" spans="1:9" x14ac:dyDescent="0.25">
      <c r="A11" s="14" t="s">
        <v>78</v>
      </c>
      <c r="B11" s="14" t="s">
        <v>8</v>
      </c>
      <c r="C11" s="27">
        <v>13.25</v>
      </c>
      <c r="D11" s="14">
        <v>50</v>
      </c>
      <c r="E11" s="19">
        <f>ROUND(C11*D11,2)</f>
        <v>662.5</v>
      </c>
      <c r="F11" s="16">
        <v>0.2</v>
      </c>
      <c r="G11" s="19">
        <f>ROUND(E11*F11,2)</f>
        <v>132.5</v>
      </c>
      <c r="H11" s="19">
        <f>ROUND(E11-G11,2)</f>
        <v>530</v>
      </c>
    </row>
    <row r="12" spans="1:9" x14ac:dyDescent="0.25">
      <c r="A12" s="9" t="s">
        <v>76</v>
      </c>
      <c r="B12" s="9" t="s">
        <v>8</v>
      </c>
      <c r="C12" s="10">
        <v>0</v>
      </c>
      <c r="D12" s="9">
        <v>0</v>
      </c>
      <c r="E12" s="2">
        <f>ROUND(C12*D12,2)</f>
        <v>0</v>
      </c>
      <c r="F12" s="11">
        <v>0</v>
      </c>
      <c r="G12" s="2">
        <f>ROUND(E12*F12,2)</f>
        <v>0</v>
      </c>
      <c r="H12" s="2">
        <f>ROUND(E12-G12,2)</f>
        <v>0</v>
      </c>
      <c r="I12" s="19"/>
    </row>
    <row r="13" spans="1:9" x14ac:dyDescent="0.25">
      <c r="A13" s="7" t="s">
        <v>43</v>
      </c>
      <c r="E13" s="24">
        <f>SUM(E11:E12)</f>
        <v>662.5</v>
      </c>
      <c r="G13" s="12">
        <f>SUM(G11:G12)</f>
        <v>132.5</v>
      </c>
      <c r="H13" s="25">
        <f>ROUND(E13-G13,2)</f>
        <v>530</v>
      </c>
      <c r="I13" s="12"/>
    </row>
    <row r="14" spans="1:9" ht="7.5" customHeight="1" x14ac:dyDescent="0.25">
      <c r="A14" t="s">
        <v>9</v>
      </c>
    </row>
    <row r="15" spans="1:9" x14ac:dyDescent="0.25">
      <c r="A15" s="7" t="s">
        <v>44</v>
      </c>
    </row>
    <row r="16" spans="1:9" x14ac:dyDescent="0.25">
      <c r="A16" s="13" t="s">
        <v>33</v>
      </c>
    </row>
    <row r="17" spans="1:13" x14ac:dyDescent="0.25">
      <c r="A17" s="14" t="s">
        <v>36</v>
      </c>
      <c r="B17" s="14" t="s">
        <v>17</v>
      </c>
      <c r="C17" s="15"/>
      <c r="D17" s="14"/>
      <c r="E17" s="8">
        <f>G11</f>
        <v>132.5</v>
      </c>
      <c r="F17" s="16"/>
      <c r="G17" s="8"/>
      <c r="H17" s="8">
        <f>E17</f>
        <v>132.5</v>
      </c>
    </row>
    <row r="18" spans="1:13" x14ac:dyDescent="0.25">
      <c r="A18" s="13" t="s">
        <v>16</v>
      </c>
    </row>
    <row r="19" spans="1:13" x14ac:dyDescent="0.25">
      <c r="A19" s="14" t="s">
        <v>79</v>
      </c>
      <c r="B19" s="14" t="s">
        <v>28</v>
      </c>
      <c r="C19" s="15">
        <v>13</v>
      </c>
      <c r="D19" s="79">
        <v>3.3332999999999999</v>
      </c>
      <c r="E19" s="8">
        <f>ROUND(C19*D19,2)</f>
        <v>43.33</v>
      </c>
      <c r="F19" s="16">
        <v>0</v>
      </c>
      <c r="G19" s="8">
        <f>ROUND(E19*F19,2)</f>
        <v>0</v>
      </c>
      <c r="H19" s="8">
        <f>ROUND(E19-G19,2)</f>
        <v>43.33</v>
      </c>
      <c r="I19" s="8"/>
    </row>
    <row r="20" spans="1:13" x14ac:dyDescent="0.25">
      <c r="A20" s="13" t="s">
        <v>29</v>
      </c>
    </row>
    <row r="21" spans="1:13" x14ac:dyDescent="0.25">
      <c r="A21" s="14" t="s">
        <v>111</v>
      </c>
      <c r="B21" s="14" t="s">
        <v>10</v>
      </c>
      <c r="C21" s="15">
        <v>9.5</v>
      </c>
      <c r="D21" s="14">
        <v>2</v>
      </c>
      <c r="E21" s="8">
        <f>ROUND(C21*D21,2)</f>
        <v>19</v>
      </c>
      <c r="F21" s="16">
        <v>0</v>
      </c>
      <c r="G21" s="8">
        <f>ROUND(E21*F21,2)</f>
        <v>0</v>
      </c>
      <c r="H21" s="8">
        <f>ROUND(E21-G21,2)</f>
        <v>19</v>
      </c>
      <c r="I21" s="8"/>
      <c r="J21" s="17"/>
    </row>
    <row r="22" spans="1:13" x14ac:dyDescent="0.25">
      <c r="A22" s="14" t="s">
        <v>112</v>
      </c>
      <c r="B22" s="14" t="s">
        <v>10</v>
      </c>
      <c r="C22" s="15">
        <v>10</v>
      </c>
      <c r="D22" s="14">
        <v>4</v>
      </c>
      <c r="E22" s="8">
        <f>ROUND(C22*D22,2)</f>
        <v>40</v>
      </c>
      <c r="F22" s="16">
        <v>0</v>
      </c>
      <c r="G22" s="8">
        <f>ROUND(E22*F22,2)</f>
        <v>0</v>
      </c>
      <c r="H22" s="8">
        <f>ROUND(E22-G22,2)</f>
        <v>40</v>
      </c>
      <c r="I22" s="8"/>
      <c r="J22" s="17"/>
    </row>
    <row r="23" spans="1:13" x14ac:dyDescent="0.25">
      <c r="A23" s="14" t="s">
        <v>113</v>
      </c>
      <c r="B23" s="14" t="s">
        <v>28</v>
      </c>
      <c r="C23" s="20">
        <v>0.1</v>
      </c>
      <c r="D23" s="14">
        <v>335</v>
      </c>
      <c r="E23" s="8">
        <f>FLOOR((C23*D23), 10)</f>
        <v>30</v>
      </c>
      <c r="F23" s="16">
        <v>0</v>
      </c>
      <c r="G23" s="8">
        <f>ROUND(E23*F23,2)</f>
        <v>0</v>
      </c>
      <c r="H23" s="8">
        <f>ROUND(E23-G23,2)</f>
        <v>30</v>
      </c>
      <c r="I23" s="8"/>
      <c r="J23" s="17"/>
    </row>
    <row r="24" spans="1:13" x14ac:dyDescent="0.25">
      <c r="A24" s="13" t="s">
        <v>11</v>
      </c>
    </row>
    <row r="25" spans="1:13" x14ac:dyDescent="0.25">
      <c r="A25" s="14" t="s">
        <v>89</v>
      </c>
      <c r="B25" s="14" t="s">
        <v>28</v>
      </c>
      <c r="C25" s="15">
        <f>900/2000</f>
        <v>0.45</v>
      </c>
      <c r="D25" s="14">
        <v>100</v>
      </c>
      <c r="E25" s="8">
        <f>ROUND(C25*D25,2)</f>
        <v>45</v>
      </c>
      <c r="F25" s="16">
        <v>0</v>
      </c>
      <c r="G25" s="8">
        <f>ROUND(E25*F25,2)</f>
        <v>0</v>
      </c>
      <c r="H25" s="8">
        <f>ROUND(E25-G25,2)</f>
        <v>45</v>
      </c>
      <c r="I25" s="8"/>
      <c r="J25" t="s">
        <v>119</v>
      </c>
      <c r="L25" s="70" t="s">
        <v>127</v>
      </c>
    </row>
    <row r="26" spans="1:13" x14ac:dyDescent="0.25">
      <c r="A26" s="14" t="s">
        <v>114</v>
      </c>
      <c r="B26" s="14" t="s">
        <v>28</v>
      </c>
      <c r="C26" s="15">
        <f>440/2000</f>
        <v>0.22</v>
      </c>
      <c r="D26" s="14">
        <v>150</v>
      </c>
      <c r="E26" s="8">
        <f>ROUND(C26*D26,2)</f>
        <v>33</v>
      </c>
      <c r="F26" s="16">
        <v>0</v>
      </c>
      <c r="G26" s="8">
        <f>ROUND(E26*F26,2)</f>
        <v>0</v>
      </c>
      <c r="H26" s="8">
        <f>ROUND(E26-G26,2)</f>
        <v>33</v>
      </c>
      <c r="I26" s="8"/>
      <c r="J26" t="s">
        <v>91</v>
      </c>
      <c r="L26" t="s">
        <v>128</v>
      </c>
    </row>
    <row r="27" spans="1:13" x14ac:dyDescent="0.25">
      <c r="A27" s="14" t="s">
        <v>90</v>
      </c>
      <c r="B27" s="14" t="s">
        <v>28</v>
      </c>
      <c r="C27" s="15">
        <f>540/2000</f>
        <v>0.27</v>
      </c>
      <c r="D27" s="14">
        <v>235</v>
      </c>
      <c r="E27" s="8">
        <f>ROUND(C27*D27,2)</f>
        <v>63.45</v>
      </c>
      <c r="F27" s="16">
        <v>0</v>
      </c>
      <c r="G27" s="8">
        <f>ROUND(E27*F27,2)</f>
        <v>0</v>
      </c>
      <c r="H27" s="8">
        <f>ROUND(E27-G27,2)</f>
        <v>63.45</v>
      </c>
      <c r="I27" s="8"/>
      <c r="J27" t="s">
        <v>117</v>
      </c>
      <c r="L27" s="71" t="s">
        <v>129</v>
      </c>
      <c r="M27" s="72">
        <v>900</v>
      </c>
    </row>
    <row r="28" spans="1:13" x14ac:dyDescent="0.25">
      <c r="A28" s="14" t="s">
        <v>115</v>
      </c>
      <c r="B28" s="14" t="s">
        <v>28</v>
      </c>
      <c r="C28" s="15">
        <f>450/2000</f>
        <v>0.22500000000000001</v>
      </c>
      <c r="D28" s="14">
        <v>100</v>
      </c>
      <c r="E28" s="8">
        <f>ROUND(C28*D28,2)</f>
        <v>22.5</v>
      </c>
      <c r="F28" s="16">
        <v>0</v>
      </c>
      <c r="G28" s="8">
        <f>ROUND(E28*F28,2)</f>
        <v>0</v>
      </c>
      <c r="H28" s="8">
        <f>ROUND(E28-G28,2)</f>
        <v>22.5</v>
      </c>
      <c r="I28" s="8"/>
      <c r="J28" t="s">
        <v>118</v>
      </c>
      <c r="L28" s="73" t="s">
        <v>130</v>
      </c>
      <c r="M28" s="74">
        <f>M27/2000</f>
        <v>0.45</v>
      </c>
    </row>
    <row r="29" spans="1:13" x14ac:dyDescent="0.25">
      <c r="A29" s="14" t="s">
        <v>101</v>
      </c>
      <c r="B29" s="14" t="s">
        <v>102</v>
      </c>
      <c r="C29" s="15">
        <v>3.75</v>
      </c>
      <c r="D29" s="14">
        <v>0.91</v>
      </c>
      <c r="E29" s="8">
        <f>ROUND(C29*D29,2)</f>
        <v>3.41</v>
      </c>
      <c r="F29" s="16">
        <v>0</v>
      </c>
      <c r="G29" s="8">
        <f>ROUND(E29*F29,2)</f>
        <v>0</v>
      </c>
      <c r="H29" s="8">
        <f>ROUND(E29-G29,2)</f>
        <v>3.41</v>
      </c>
      <c r="I29" s="8"/>
      <c r="J29" t="s">
        <v>120</v>
      </c>
      <c r="L29" s="75"/>
    </row>
    <row r="30" spans="1:13" x14ac:dyDescent="0.25">
      <c r="A30" s="13" t="s">
        <v>14</v>
      </c>
      <c r="J30" s="12"/>
      <c r="L30" s="70" t="s">
        <v>131</v>
      </c>
    </row>
    <row r="31" spans="1:13" x14ac:dyDescent="0.25">
      <c r="A31" s="14" t="s">
        <v>106</v>
      </c>
      <c r="B31" s="14" t="s">
        <v>105</v>
      </c>
      <c r="C31" s="15">
        <v>3.75</v>
      </c>
      <c r="D31" s="14">
        <v>1</v>
      </c>
      <c r="E31" s="8">
        <f>ROUND(C31*D31,2)</f>
        <v>3.75</v>
      </c>
      <c r="F31" s="16">
        <v>0</v>
      </c>
      <c r="G31" s="8">
        <f>ROUND(E31*F31,2)</f>
        <v>0</v>
      </c>
      <c r="H31" s="8">
        <f>ROUND(E31-G31,2)</f>
        <v>3.75</v>
      </c>
      <c r="I31" s="8"/>
      <c r="J31" t="s">
        <v>121</v>
      </c>
      <c r="L31" s="76" t="s">
        <v>132</v>
      </c>
    </row>
    <row r="32" spans="1:13" x14ac:dyDescent="0.25">
      <c r="A32" s="14" t="s">
        <v>92</v>
      </c>
      <c r="B32" s="14" t="s">
        <v>13</v>
      </c>
      <c r="C32" s="15">
        <v>0.546875</v>
      </c>
      <c r="D32" s="14">
        <v>10</v>
      </c>
      <c r="E32" s="8">
        <f>ROUND(C32*D32,2)</f>
        <v>5.47</v>
      </c>
      <c r="F32" s="16">
        <v>0</v>
      </c>
      <c r="G32" s="8">
        <f>ROUND(E32*F32,2)</f>
        <v>0</v>
      </c>
      <c r="H32" s="8">
        <f>ROUND(E32-G32,2)</f>
        <v>5.47</v>
      </c>
      <c r="I32" s="8"/>
      <c r="J32" t="s">
        <v>122</v>
      </c>
      <c r="L32" s="73" t="s">
        <v>23</v>
      </c>
      <c r="M32" s="77">
        <v>82</v>
      </c>
    </row>
    <row r="33" spans="1:13" x14ac:dyDescent="0.25">
      <c r="A33" s="13" t="s">
        <v>15</v>
      </c>
      <c r="L33" s="73" t="s">
        <v>130</v>
      </c>
      <c r="M33" s="74">
        <f>M32*0.0005</f>
        <v>4.1000000000000002E-2</v>
      </c>
    </row>
    <row r="34" spans="1:13" x14ac:dyDescent="0.25">
      <c r="A34" s="14" t="s">
        <v>100</v>
      </c>
      <c r="B34" s="14" t="s">
        <v>13</v>
      </c>
      <c r="C34" s="15">
        <v>0.5078125</v>
      </c>
      <c r="D34" s="14">
        <v>1.92</v>
      </c>
      <c r="E34" s="8">
        <f>ROUND(C34*D34,2)</f>
        <v>0.98</v>
      </c>
      <c r="F34" s="16">
        <v>0</v>
      </c>
      <c r="G34" s="8">
        <f>ROUND(E34*F34,2)</f>
        <v>0</v>
      </c>
      <c r="H34" s="8">
        <f>ROUND(E34-G34,2)</f>
        <v>0.98</v>
      </c>
      <c r="J34" t="s">
        <v>123</v>
      </c>
      <c r="L34" s="75"/>
    </row>
    <row r="35" spans="1:13" x14ac:dyDescent="0.25">
      <c r="A35" s="13" t="s">
        <v>12</v>
      </c>
      <c r="L35" s="75"/>
    </row>
    <row r="36" spans="1:13" x14ac:dyDescent="0.25">
      <c r="A36" s="14" t="s">
        <v>104</v>
      </c>
      <c r="B36" s="14" t="s">
        <v>13</v>
      </c>
      <c r="C36" s="15">
        <v>3.4765625</v>
      </c>
      <c r="D36" s="14">
        <v>4.3</v>
      </c>
      <c r="E36" s="8">
        <f>ROUND(C36*D36,2)</f>
        <v>14.95</v>
      </c>
      <c r="F36" s="16">
        <v>0</v>
      </c>
      <c r="G36" s="8">
        <f>ROUND(E36*F36,2)</f>
        <v>0</v>
      </c>
      <c r="H36" s="8">
        <f>ROUND(E36-G36,2)</f>
        <v>14.95</v>
      </c>
      <c r="J36" t="s">
        <v>124</v>
      </c>
      <c r="L36" s="70" t="s">
        <v>133</v>
      </c>
    </row>
    <row r="37" spans="1:13" x14ac:dyDescent="0.25">
      <c r="A37" s="13" t="s">
        <v>80</v>
      </c>
      <c r="L37" s="76" t="s">
        <v>134</v>
      </c>
    </row>
    <row r="38" spans="1:13" x14ac:dyDescent="0.25">
      <c r="A38" s="14" t="s">
        <v>81</v>
      </c>
      <c r="B38" s="14" t="s">
        <v>13</v>
      </c>
      <c r="C38" s="15">
        <v>4.57</v>
      </c>
      <c r="D38" s="14">
        <v>1.5</v>
      </c>
      <c r="E38" s="8">
        <f>ROUND(C38*D38,2)</f>
        <v>6.86</v>
      </c>
      <c r="F38" s="16">
        <v>0</v>
      </c>
      <c r="G38" s="8">
        <f>ROUND(E38*F38,2)</f>
        <v>0</v>
      </c>
      <c r="H38" s="8">
        <f>ROUND(E38-G38,2)</f>
        <v>6.86</v>
      </c>
      <c r="J38" t="s">
        <v>125</v>
      </c>
      <c r="L38" s="73" t="s">
        <v>23</v>
      </c>
      <c r="M38" s="77">
        <v>18</v>
      </c>
    </row>
    <row r="39" spans="1:13" x14ac:dyDescent="0.25">
      <c r="A39" s="13" t="s">
        <v>30</v>
      </c>
      <c r="L39" s="73" t="s">
        <v>13</v>
      </c>
      <c r="M39" s="74">
        <f>M38/128</f>
        <v>0.140625</v>
      </c>
    </row>
    <row r="40" spans="1:13" x14ac:dyDescent="0.25">
      <c r="A40" s="14" t="s">
        <v>82</v>
      </c>
      <c r="B40" s="14" t="s">
        <v>17</v>
      </c>
      <c r="C40" s="15">
        <v>0</v>
      </c>
      <c r="D40" s="14">
        <v>1</v>
      </c>
      <c r="E40" s="8">
        <f>ROUND(C40*D40,2)</f>
        <v>0</v>
      </c>
      <c r="F40" s="16">
        <v>0</v>
      </c>
      <c r="G40" s="8">
        <f>ROUND(E40*F40,2)</f>
        <v>0</v>
      </c>
      <c r="H40" s="8">
        <f>ROUND(E40-G40,2)</f>
        <v>0</v>
      </c>
      <c r="I40" s="8"/>
      <c r="J40" t="s">
        <v>126</v>
      </c>
      <c r="L40" s="76" t="s">
        <v>135</v>
      </c>
    </row>
    <row r="41" spans="1:13" x14ac:dyDescent="0.25">
      <c r="A41" s="13" t="s">
        <v>32</v>
      </c>
      <c r="I41" s="8"/>
      <c r="L41" s="73" t="s">
        <v>102</v>
      </c>
      <c r="M41" s="77">
        <v>4.5</v>
      </c>
    </row>
    <row r="42" spans="1:13" x14ac:dyDescent="0.25">
      <c r="A42" s="14" t="s">
        <v>83</v>
      </c>
      <c r="B42" s="14" t="s">
        <v>17</v>
      </c>
      <c r="C42" s="15">
        <v>0</v>
      </c>
      <c r="D42" s="14">
        <v>1</v>
      </c>
      <c r="E42" s="8">
        <f>ROUND(C42*D42,2)</f>
        <v>0</v>
      </c>
      <c r="F42" s="16">
        <v>0</v>
      </c>
      <c r="G42" s="8">
        <f>ROUND(E42*F42,2)</f>
        <v>0</v>
      </c>
      <c r="H42" s="8">
        <f>ROUND(E42-G42,2)</f>
        <v>0</v>
      </c>
      <c r="I42" s="8"/>
      <c r="L42" s="73" t="s">
        <v>13</v>
      </c>
      <c r="M42" s="74">
        <f>M41/32</f>
        <v>0.140625</v>
      </c>
    </row>
    <row r="43" spans="1:13" x14ac:dyDescent="0.25">
      <c r="A43" s="13" t="s">
        <v>18</v>
      </c>
      <c r="L43" s="76" t="s">
        <v>136</v>
      </c>
    </row>
    <row r="44" spans="1:13" x14ac:dyDescent="0.25">
      <c r="A44" s="14" t="s">
        <v>19</v>
      </c>
      <c r="B44" s="14" t="s">
        <v>20</v>
      </c>
      <c r="C44" s="15">
        <v>14.83</v>
      </c>
      <c r="D44" s="21">
        <f>3.64/14.83</f>
        <v>0.24544841537424142</v>
      </c>
      <c r="E44" s="8">
        <f>ROUND(C44*D44,2)</f>
        <v>3.64</v>
      </c>
      <c r="F44" s="16">
        <v>0</v>
      </c>
      <c r="G44" s="8">
        <f>ROUND(E44*F44,2)</f>
        <v>0</v>
      </c>
      <c r="H44" s="8">
        <f>ROUND(E44-G44,2)</f>
        <v>3.64</v>
      </c>
      <c r="I44" s="8"/>
      <c r="L44" s="73" t="s">
        <v>105</v>
      </c>
      <c r="M44" s="77">
        <v>2.25</v>
      </c>
    </row>
    <row r="45" spans="1:13" x14ac:dyDescent="0.25">
      <c r="A45" s="14" t="s">
        <v>21</v>
      </c>
      <c r="B45" s="14" t="s">
        <v>20</v>
      </c>
      <c r="C45" s="15">
        <v>14.83</v>
      </c>
      <c r="D45" s="21">
        <f>5.16/14.83</f>
        <v>0.34794335805799059</v>
      </c>
      <c r="E45" s="8">
        <f>ROUND(C45*D45,2)</f>
        <v>5.16</v>
      </c>
      <c r="F45" s="16">
        <v>0</v>
      </c>
      <c r="G45" s="8">
        <f>ROUND(E45*F45,2)</f>
        <v>0</v>
      </c>
      <c r="H45" s="8">
        <f>ROUND(E45-G45,2)</f>
        <v>5.16</v>
      </c>
      <c r="I45" s="8"/>
      <c r="L45" s="73" t="s">
        <v>13</v>
      </c>
      <c r="M45" s="74">
        <f>M44/16</f>
        <v>0.140625</v>
      </c>
    </row>
    <row r="46" spans="1:13" x14ac:dyDescent="0.25">
      <c r="A46" s="13" t="s">
        <v>22</v>
      </c>
      <c r="I46" s="8"/>
    </row>
    <row r="47" spans="1:13" x14ac:dyDescent="0.25">
      <c r="A47" s="14" t="s">
        <v>19</v>
      </c>
      <c r="B47" s="14" t="s">
        <v>23</v>
      </c>
      <c r="C47" s="15">
        <v>4.5</v>
      </c>
      <c r="D47" s="22">
        <v>2.2233856363096223</v>
      </c>
      <c r="E47" s="8">
        <f>ROUND(C47*D47,2)</f>
        <v>10.01</v>
      </c>
      <c r="F47" s="16">
        <v>0</v>
      </c>
      <c r="G47" s="8">
        <f>ROUND(E47*F47,2)</f>
        <v>0</v>
      </c>
      <c r="H47" s="8">
        <f>ROUND(E47-G47,2)</f>
        <v>10.01</v>
      </c>
      <c r="I47" s="8"/>
    </row>
    <row r="48" spans="1:13" x14ac:dyDescent="0.25">
      <c r="A48" s="14" t="s">
        <v>21</v>
      </c>
      <c r="B48" s="14" t="s">
        <v>23</v>
      </c>
      <c r="C48" s="15">
        <v>4.5</v>
      </c>
      <c r="D48" s="22">
        <v>3.5954285714285712</v>
      </c>
      <c r="E48" s="8">
        <f>ROUND(C48*D48,2)</f>
        <v>16.18</v>
      </c>
      <c r="F48" s="16">
        <v>0</v>
      </c>
      <c r="G48" s="8">
        <f>ROUND(E48*F48,2)</f>
        <v>0</v>
      </c>
      <c r="H48" s="8">
        <f>ROUND(E48-G48,2)</f>
        <v>16.18</v>
      </c>
    </row>
    <row r="49" spans="1:10" x14ac:dyDescent="0.25">
      <c r="A49" s="13" t="s">
        <v>24</v>
      </c>
      <c r="I49" s="8"/>
    </row>
    <row r="50" spans="1:10" x14ac:dyDescent="0.25">
      <c r="A50" s="14" t="s">
        <v>34</v>
      </c>
      <c r="B50" s="14" t="s">
        <v>17</v>
      </c>
      <c r="C50" s="15">
        <v>6.8791041675643303</v>
      </c>
      <c r="D50" s="14">
        <v>1</v>
      </c>
      <c r="E50" s="8">
        <f>ROUND(C50*D50,2)</f>
        <v>6.88</v>
      </c>
      <c r="F50" s="16">
        <v>0</v>
      </c>
      <c r="G50" s="8">
        <f>ROUND(E50*F50,2)</f>
        <v>0</v>
      </c>
      <c r="H50" s="8">
        <f t="shared" ref="H50:H58" si="0">ROUND(E50-G50,2)</f>
        <v>6.88</v>
      </c>
      <c r="I50" s="8"/>
    </row>
    <row r="51" spans="1:10" x14ac:dyDescent="0.25">
      <c r="A51" s="14" t="s">
        <v>21</v>
      </c>
      <c r="B51" s="14" t="s">
        <v>17</v>
      </c>
      <c r="C51" s="15">
        <v>21.240508179682482</v>
      </c>
      <c r="D51" s="14">
        <v>1</v>
      </c>
      <c r="E51" s="8">
        <f>ROUND(C51*D51,2)</f>
        <v>21.24</v>
      </c>
      <c r="F51" s="16">
        <v>0</v>
      </c>
      <c r="G51" s="8">
        <f>ROUND(E51*F51,2)</f>
        <v>0</v>
      </c>
      <c r="H51" s="8">
        <f t="shared" si="0"/>
        <v>21.24</v>
      </c>
      <c r="I51" s="19"/>
    </row>
    <row r="52" spans="1:10" x14ac:dyDescent="0.25">
      <c r="A52" s="13" t="s">
        <v>140</v>
      </c>
    </row>
    <row r="53" spans="1:10" x14ac:dyDescent="0.25">
      <c r="A53" s="14" t="s">
        <v>141</v>
      </c>
      <c r="B53" s="14" t="s">
        <v>8</v>
      </c>
      <c r="C53" s="15">
        <v>0.4</v>
      </c>
      <c r="D53" s="14">
        <f>D11</f>
        <v>50</v>
      </c>
      <c r="E53" s="8">
        <f>ROUND(C53*D53,2)</f>
        <v>20</v>
      </c>
      <c r="F53" s="16">
        <v>0</v>
      </c>
      <c r="G53" s="8">
        <f>ROUND(E53*F53,2)</f>
        <v>0</v>
      </c>
      <c r="H53" s="8">
        <f>ROUND(E53-G53,2)</f>
        <v>20</v>
      </c>
      <c r="I53" s="8"/>
    </row>
    <row r="54" spans="1:10" x14ac:dyDescent="0.25">
      <c r="A54" s="13" t="s">
        <v>137</v>
      </c>
    </row>
    <row r="55" spans="1:10" x14ac:dyDescent="0.25">
      <c r="A55" s="14" t="s">
        <v>37</v>
      </c>
      <c r="B55" s="14" t="s">
        <v>8</v>
      </c>
      <c r="C55" s="15">
        <v>0</v>
      </c>
      <c r="D55" s="14">
        <f>D11</f>
        <v>50</v>
      </c>
      <c r="E55" s="8">
        <f>ROUND(C55*D55,2)</f>
        <v>0</v>
      </c>
      <c r="F55" s="16">
        <v>0</v>
      </c>
      <c r="G55" s="8">
        <f>ROUND(E55*F55,2)</f>
        <v>0</v>
      </c>
      <c r="H55" s="8">
        <f>ROUND(E55-G55,2)</f>
        <v>0</v>
      </c>
      <c r="I55" s="19"/>
    </row>
    <row r="56" spans="1:10" ht="15" customHeight="1" x14ac:dyDescent="0.25">
      <c r="A56" s="9" t="s">
        <v>25</v>
      </c>
      <c r="B56" s="9" t="s">
        <v>77</v>
      </c>
      <c r="C56" s="68">
        <v>8.2500000000000004E-2</v>
      </c>
      <c r="D56" s="69">
        <f>SUM(H19:H51)</f>
        <v>394.81000000000006</v>
      </c>
      <c r="E56" s="2">
        <f>(C56*0.5)*D56</f>
        <v>16.285912500000002</v>
      </c>
      <c r="F56" s="11">
        <v>0</v>
      </c>
      <c r="G56" s="2">
        <f>ROUND(E56*F56,2)</f>
        <v>0</v>
      </c>
      <c r="H56" s="2">
        <f t="shared" si="0"/>
        <v>16.29</v>
      </c>
      <c r="I56" s="12"/>
    </row>
    <row r="57" spans="1:10" x14ac:dyDescent="0.25">
      <c r="A57" s="7" t="s">
        <v>45</v>
      </c>
      <c r="E57" s="8">
        <f>SUM(E19:E56)</f>
        <v>431.09591250000005</v>
      </c>
      <c r="G57" s="12">
        <f>SUM(G21:G56)</f>
        <v>0</v>
      </c>
      <c r="H57" s="12">
        <f t="shared" si="0"/>
        <v>431.1</v>
      </c>
    </row>
    <row r="58" spans="1:10" x14ac:dyDescent="0.25">
      <c r="A58" s="7" t="s">
        <v>46</v>
      </c>
      <c r="E58" s="24">
        <f>+E13-E57</f>
        <v>231.40408749999995</v>
      </c>
      <c r="G58" s="12">
        <f>+G11-G57</f>
        <v>132.5</v>
      </c>
      <c r="H58" s="25">
        <f t="shared" si="0"/>
        <v>98.9</v>
      </c>
    </row>
    <row r="59" spans="1:10" ht="6.75" customHeight="1" x14ac:dyDescent="0.25">
      <c r="A59" t="s">
        <v>9</v>
      </c>
      <c r="I59" s="8"/>
    </row>
    <row r="60" spans="1:10" x14ac:dyDescent="0.25">
      <c r="A60" s="7" t="s">
        <v>26</v>
      </c>
      <c r="I60" s="8"/>
    </row>
    <row r="61" spans="1:10" x14ac:dyDescent="0.25">
      <c r="A61" s="14" t="s">
        <v>31</v>
      </c>
      <c r="B61" s="14" t="s">
        <v>17</v>
      </c>
      <c r="C61" s="15">
        <v>34.350033804859514</v>
      </c>
      <c r="D61" s="14">
        <v>1</v>
      </c>
      <c r="E61" s="8">
        <f>ROUND(C61*D61,2)</f>
        <v>34.35</v>
      </c>
      <c r="F61" s="16">
        <v>0</v>
      </c>
      <c r="G61" s="8">
        <f>ROUND(E61*F61,2)</f>
        <v>0</v>
      </c>
      <c r="H61" s="8">
        <f t="shared" ref="H61:H66" si="1">ROUND(E61-G61,2)</f>
        <v>34.35</v>
      </c>
      <c r="I61" s="19"/>
      <c r="J61" s="78"/>
    </row>
    <row r="62" spans="1:10" x14ac:dyDescent="0.25">
      <c r="A62" s="14" t="s">
        <v>21</v>
      </c>
      <c r="B62" s="14" t="s">
        <v>17</v>
      </c>
      <c r="C62" s="15">
        <v>91.41</v>
      </c>
      <c r="D62" s="14">
        <v>1</v>
      </c>
      <c r="E62" s="8">
        <f>ROUND(C62*D62,2)</f>
        <v>91.41</v>
      </c>
      <c r="F62" s="16">
        <v>0</v>
      </c>
      <c r="G62" s="8">
        <f>ROUND(E62*F62,2)</f>
        <v>0</v>
      </c>
      <c r="H62" s="8">
        <f t="shared" si="1"/>
        <v>91.41</v>
      </c>
      <c r="I62" s="12"/>
    </row>
    <row r="63" spans="1:10" x14ac:dyDescent="0.25">
      <c r="A63" s="14" t="s">
        <v>38</v>
      </c>
      <c r="B63" s="14" t="s">
        <v>17</v>
      </c>
      <c r="C63" s="15">
        <v>6.29</v>
      </c>
      <c r="D63" s="14">
        <v>1</v>
      </c>
      <c r="E63" s="8">
        <f>ROUND(C63*D63,2)</f>
        <v>6.29</v>
      </c>
      <c r="F63" s="16">
        <v>0</v>
      </c>
      <c r="G63" s="8">
        <f>ROUND(E63*F63,2)</f>
        <v>0</v>
      </c>
      <c r="H63" s="8">
        <f>ROUND(E63-G63,2)</f>
        <v>6.29</v>
      </c>
      <c r="I63" s="12"/>
    </row>
    <row r="64" spans="1:10" x14ac:dyDescent="0.25">
      <c r="A64" s="7" t="s">
        <v>27</v>
      </c>
      <c r="E64" s="8">
        <f>SUM(E61:E63)</f>
        <v>132.04999999999998</v>
      </c>
      <c r="G64" s="12">
        <f>SUM(G61:G62)</f>
        <v>0</v>
      </c>
      <c r="H64" s="12">
        <f t="shared" si="1"/>
        <v>132.05000000000001</v>
      </c>
      <c r="I64" s="12"/>
    </row>
    <row r="65" spans="1:8" x14ac:dyDescent="0.25">
      <c r="A65" s="7" t="s">
        <v>47</v>
      </c>
      <c r="E65" s="8">
        <f>+E57+E64</f>
        <v>563.14591250000001</v>
      </c>
      <c r="G65" s="12">
        <f>+G57+G64</f>
        <v>0</v>
      </c>
      <c r="H65" s="12">
        <f t="shared" si="1"/>
        <v>563.15</v>
      </c>
    </row>
    <row r="66" spans="1:8" ht="15.75" thickBot="1" x14ac:dyDescent="0.3">
      <c r="A66" s="80" t="s">
        <v>48</v>
      </c>
      <c r="B66" s="81"/>
      <c r="C66" s="82"/>
      <c r="D66" s="81"/>
      <c r="E66" s="83">
        <f>+E13-E65</f>
        <v>99.354087499999991</v>
      </c>
      <c r="F66" s="81"/>
      <c r="G66" s="84">
        <f>+G11-G65</f>
        <v>132.5</v>
      </c>
      <c r="H66" s="85">
        <f t="shared" si="1"/>
        <v>-33.15</v>
      </c>
    </row>
    <row r="67" spans="1:8" ht="15.75" thickTop="1" x14ac:dyDescent="0.25">
      <c r="A67" s="13" t="s">
        <v>88</v>
      </c>
      <c r="B67" s="13"/>
      <c r="C67" s="23"/>
      <c r="D67" s="13"/>
      <c r="E67" s="23"/>
      <c r="F67" s="13"/>
    </row>
    <row r="68" spans="1:8" ht="14.25" customHeight="1" x14ac:dyDescent="0.25">
      <c r="A68" s="13" t="s">
        <v>75</v>
      </c>
      <c r="B68" s="26"/>
      <c r="C68" s="26"/>
      <c r="D68" s="26"/>
      <c r="E68" s="26"/>
      <c r="F68" s="26"/>
      <c r="G68" s="26"/>
      <c r="H68" s="26"/>
    </row>
    <row r="69" spans="1:8" x14ac:dyDescent="0.25">
      <c r="A69" t="s">
        <v>41</v>
      </c>
      <c r="B69" s="26"/>
      <c r="C69" s="26"/>
      <c r="D69" s="26"/>
      <c r="E69" s="26"/>
      <c r="F69" s="26"/>
      <c r="G69" s="26"/>
      <c r="H69" s="26"/>
    </row>
    <row r="70" spans="1:8" x14ac:dyDescent="0.25">
      <c r="A70" t="s">
        <v>87</v>
      </c>
      <c r="B70" s="26"/>
      <c r="C70" s="26"/>
      <c r="D70" s="26"/>
      <c r="E70" s="26"/>
      <c r="F70" s="26"/>
      <c r="G70" s="26"/>
      <c r="H70" s="26"/>
    </row>
    <row r="71" spans="1:8" x14ac:dyDescent="0.25">
      <c r="A71" s="7"/>
    </row>
  </sheetData>
  <mergeCells count="6">
    <mergeCell ref="F8:G8"/>
    <mergeCell ref="A2:A3"/>
    <mergeCell ref="B2:H3"/>
    <mergeCell ref="A5:H5"/>
    <mergeCell ref="A6:H6"/>
    <mergeCell ref="A7:H7"/>
  </mergeCells>
  <phoneticPr fontId="18" type="noConversion"/>
  <pageMargins left="0.75" right="0.75" top="1" bottom="1" header="0.5" footer="0.5"/>
  <pageSetup scale="44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Field_Activities</vt:lpstr>
      <vt:lpstr>Budget</vt:lpstr>
      <vt:lpstr>Field_Activities!Print_Area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Breana Jordan Watkins</dc:creator>
  <cp:lastModifiedBy>Breana Jordan Watkins</cp:lastModifiedBy>
  <cp:lastPrinted>2026-08-05T17:45:14Z</cp:lastPrinted>
  <dcterms:created xsi:type="dcterms:W3CDTF">2023-11-06T09:45:52Z</dcterms:created>
  <dcterms:modified xsi:type="dcterms:W3CDTF">2026-08-26T14:23:40Z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70d0e1-5e3d-4557-a9f8-84d8494b9cc8_Enabled">
    <vt:lpwstr>true</vt:lpwstr>
  </property>
  <property fmtid="{D5CDD505-2E9C-101B-9397-08002B2CF9AE}" pid="3" name="MSIP_Label_0570d0e1-5e3d-4557-a9f8-84d8494b9cc8_SetDate">
    <vt:lpwstr>2023-11-06T12:29:23Z</vt:lpwstr>
  </property>
  <property fmtid="{D5CDD505-2E9C-101B-9397-08002B2CF9AE}" pid="4" name="MSIP_Label_0570d0e1-5e3d-4557-a9f8-84d8494b9cc8_Method">
    <vt:lpwstr>Standard</vt:lpwstr>
  </property>
  <property fmtid="{D5CDD505-2E9C-101B-9397-08002B2CF9AE}" pid="5" name="MSIP_Label_0570d0e1-5e3d-4557-a9f8-84d8494b9cc8_Name">
    <vt:lpwstr>Public Data</vt:lpwstr>
  </property>
  <property fmtid="{D5CDD505-2E9C-101B-9397-08002B2CF9AE}" pid="6" name="MSIP_Label_0570d0e1-5e3d-4557-a9f8-84d8494b9cc8_SiteId">
    <vt:lpwstr>174d954f-585e-40c3-ae1c-01ada5f26723</vt:lpwstr>
  </property>
  <property fmtid="{D5CDD505-2E9C-101B-9397-08002B2CF9AE}" pid="7" name="MSIP_Label_0570d0e1-5e3d-4557-a9f8-84d8494b9cc8_ActionId">
    <vt:lpwstr>edd7066e-bf0c-47eb-afa9-1a2c29fc759b</vt:lpwstr>
  </property>
  <property fmtid="{D5CDD505-2E9C-101B-9397-08002B2CF9AE}" pid="8" name="MSIP_Label_0570d0e1-5e3d-4557-a9f8-84d8494b9cc8_ContentBits">
    <vt:lpwstr>0</vt:lpwstr>
  </property>
</Properties>
</file>