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8" documentId="8_{3088C501-751E-4BCE-A8FB-3FBCB7757EB0}" xr6:coauthVersionLast="47" xr6:coauthVersionMax="47" xr10:uidLastSave="{D536689D-427F-4072-A6DA-4802DD22FE6D}"/>
  <bookViews>
    <workbookView xWindow="50010" yWindow="3330" windowWidth="21600" windowHeight="11055" xr2:uid="{D29855A1-290D-4B7F-A9E5-99329D8F031A}"/>
  </bookViews>
  <sheets>
    <sheet name="Budget" sheetId="1" r:id="rId1"/>
    <sheet name="Field_Activities" sheetId="5" r:id="rId2"/>
  </sheets>
  <definedNames>
    <definedName name="_xlnm.Print_Area" localSheetId="1">Field_Activities!$A$2:$D$20</definedName>
    <definedName name="Production" localSheetId="1">#REF!</definedName>
    <definedName name="Production">#REF!</definedName>
    <definedName name="row" localSheetId="1">#REF!</definedName>
    <definedName name="row">#REF!</definedName>
    <definedName name="same" localSheetId="1">#REF!</definedName>
    <definedName name="same">#REF!</definedName>
    <definedName name="Technology" localSheetId="1">#REF!</definedName>
    <definedName name="Technology">#REF!</definedName>
    <definedName name="Tillage" localSheetId="1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6" i="1"/>
  <c r="D45" i="1"/>
  <c r="C24" i="1"/>
  <c r="C22" i="1"/>
  <c r="E23" i="1" l="1"/>
  <c r="G23" i="1" l="1"/>
  <c r="H23" i="1" s="1"/>
  <c r="E43" i="1"/>
  <c r="G43" i="1" s="1"/>
  <c r="H43" i="1" l="1"/>
  <c r="E48" i="1" l="1"/>
  <c r="G48" i="1" l="1"/>
  <c r="H48" i="1" s="1"/>
  <c r="E17" i="1" l="1"/>
  <c r="G17" i="1" s="1"/>
  <c r="E14" i="1"/>
  <c r="E16" i="1"/>
  <c r="G16" i="1" s="1"/>
  <c r="E18" i="1"/>
  <c r="H17" i="1" l="1"/>
  <c r="G14" i="1"/>
  <c r="H14" i="1" s="1"/>
  <c r="G18" i="1"/>
  <c r="H18" i="1" s="1"/>
  <c r="H16" i="1"/>
  <c r="E64" i="1" l="1"/>
  <c r="G64" i="1" s="1"/>
  <c r="E63" i="1"/>
  <c r="E62" i="1"/>
  <c r="G62" i="1" s="1"/>
  <c r="H62" i="1" s="1"/>
  <c r="E57" i="1"/>
  <c r="G57" i="1" s="1"/>
  <c r="H57" i="1" s="1"/>
  <c r="E56" i="1"/>
  <c r="E55" i="1"/>
  <c r="G55" i="1" s="1"/>
  <c r="E54" i="1"/>
  <c r="G54" i="1" s="1"/>
  <c r="E52" i="1"/>
  <c r="G52" i="1" s="1"/>
  <c r="H52" i="1" s="1"/>
  <c r="E51" i="1"/>
  <c r="G51" i="1" s="1"/>
  <c r="H51" i="1" s="1"/>
  <c r="E50" i="1"/>
  <c r="G50" i="1" s="1"/>
  <c r="E46" i="1"/>
  <c r="G46" i="1" s="1"/>
  <c r="H46" i="1" s="1"/>
  <c r="E45" i="1"/>
  <c r="G45" i="1" s="1"/>
  <c r="E41" i="1"/>
  <c r="G41" i="1" s="1"/>
  <c r="H41" i="1" s="1"/>
  <c r="E39" i="1"/>
  <c r="E37" i="1"/>
  <c r="G37" i="1" s="1"/>
  <c r="E35" i="1"/>
  <c r="E30" i="1"/>
  <c r="E29" i="1"/>
  <c r="G29" i="1" s="1"/>
  <c r="E28" i="1"/>
  <c r="E27" i="1"/>
  <c r="G27" i="1" s="1"/>
  <c r="E26" i="1"/>
  <c r="G26" i="1" s="1"/>
  <c r="H26" i="1" s="1"/>
  <c r="E24" i="1"/>
  <c r="E22" i="1"/>
  <c r="G22" i="1" s="1"/>
  <c r="H22" i="1" s="1"/>
  <c r="E21" i="1"/>
  <c r="E20" i="1"/>
  <c r="E7" i="1"/>
  <c r="G20" i="1" l="1"/>
  <c r="H20" i="1" s="1"/>
  <c r="E58" i="1"/>
  <c r="E8" i="1"/>
  <c r="G7" i="1"/>
  <c r="G8" i="1" s="1"/>
  <c r="E12" i="1" s="1"/>
  <c r="H12" i="1" s="1"/>
  <c r="H45" i="1"/>
  <c r="H50" i="1"/>
  <c r="H29" i="1"/>
  <c r="H55" i="1"/>
  <c r="G21" i="1"/>
  <c r="H21" i="1" s="1"/>
  <c r="H27" i="1"/>
  <c r="G30" i="1"/>
  <c r="H30" i="1" s="1"/>
  <c r="G39" i="1"/>
  <c r="H39" i="1" s="1"/>
  <c r="H54" i="1"/>
  <c r="G56" i="1"/>
  <c r="H56" i="1" s="1"/>
  <c r="G24" i="1"/>
  <c r="H24" i="1" s="1"/>
  <c r="H64" i="1"/>
  <c r="E65" i="1"/>
  <c r="H37" i="1"/>
  <c r="G28" i="1"/>
  <c r="H28" i="1" s="1"/>
  <c r="G35" i="1"/>
  <c r="H35" i="1" s="1"/>
  <c r="G63" i="1"/>
  <c r="H63" i="1" s="1"/>
  <c r="H7" i="1" l="1"/>
  <c r="G65" i="1"/>
  <c r="H65" i="1" s="1"/>
  <c r="H8" i="1"/>
  <c r="E66" i="1" l="1"/>
  <c r="G58" i="1"/>
  <c r="E59" i="1" l="1"/>
  <c r="H58" i="1"/>
  <c r="G59" i="1"/>
  <c r="G66" i="1"/>
  <c r="G67" i="1" s="1"/>
  <c r="E67" i="1"/>
  <c r="H66" i="1" l="1"/>
  <c r="H59" i="1"/>
  <c r="H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</commentList>
</comments>
</file>

<file path=xl/sharedStrings.xml><?xml version="1.0" encoding="utf-8"?>
<sst xmlns="http://schemas.openxmlformats.org/spreadsheetml/2006/main" count="166" uniqueCount="119">
  <si>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</si>
  <si>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</si>
  <si>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</si>
  <si>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</si>
  <si>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</si>
  <si>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</si>
  <si>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</si>
  <si>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</si>
  <si>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</si>
  <si>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</si>
  <si>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</si>
  <si>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</si>
  <si>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</si>
  <si>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</si>
  <si>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</si>
  <si>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</si>
  <si>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</si>
  <si>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</si>
  <si>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</si>
  <si>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</si>
  <si>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</si>
  <si>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</si>
  <si>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</si>
  <si>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</si>
  <si>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 xml:space="preserve">  DRYING</t>
  </si>
  <si>
    <t>acre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</si>
  <si>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</si>
  <si>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</si>
  <si>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</si>
  <si>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</si>
  <si>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</si>
  <si>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</si>
  <si>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</si>
  <si>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</si>
  <si>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</si>
  <si>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</si>
  <si>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</si>
  <si>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</si>
  <si>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</si>
  <si>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</si>
  <si>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</si>
  <si>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</si>
  <si>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</si>
  <si>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</si>
  <si>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</si>
  <si>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CROP CONSULTANT/SCOUTING FEE</t>
  </si>
  <si>
    <t>Tractors/Implements</t>
  </si>
  <si>
    <t>Field Trip</t>
  </si>
  <si>
    <t>Width</t>
  </si>
  <si>
    <t>Activity</t>
  </si>
  <si>
    <t>Estimated Cost Per Acre*</t>
  </si>
  <si>
    <t>Tillage</t>
  </si>
  <si>
    <t>Custom Ground Application</t>
  </si>
  <si>
    <t>Fertilizer</t>
  </si>
  <si>
    <t>Plant</t>
  </si>
  <si>
    <t>Custom Aerial Application</t>
  </si>
  <si>
    <t>Herbicide</t>
  </si>
  <si>
    <t>Combine</t>
  </si>
  <si>
    <t>325 hp</t>
  </si>
  <si>
    <t>Harvest</t>
  </si>
  <si>
    <t>*Costs per acre include costs associated with the field trip and inputs.</t>
  </si>
  <si>
    <t xml:space="preserve">  CROP INSURANCE</t>
  </si>
  <si>
    <t xml:space="preserve">  LAND EXPENSE</t>
  </si>
  <si>
    <t xml:space="preserve">  IRRIGATE LABOR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</si>
  <si>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</si>
  <si>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</si>
  <si>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</si>
  <si>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Corn</t>
  </si>
  <si>
    <t>Corn Seed</t>
  </si>
  <si>
    <t>thous</t>
  </si>
  <si>
    <t>Haul Corn</t>
  </si>
  <si>
    <t>Dry Corn</t>
  </si>
  <si>
    <t>Corn Consultant</t>
  </si>
  <si>
    <t>Corn Crop Insurance</t>
  </si>
  <si>
    <t xml:space="preserve">  SUPPLIES</t>
  </si>
  <si>
    <t>Polypipe</t>
  </si>
  <si>
    <t>Ac-In</t>
  </si>
  <si>
    <t>qt</t>
  </si>
  <si>
    <t>Furrow Irr.</t>
  </si>
  <si>
    <t>Hipper</t>
  </si>
  <si>
    <t>12 Row</t>
  </si>
  <si>
    <t>Herbicide ( Burndown)</t>
  </si>
  <si>
    <t>2 pt Glyphosate, 1 qt 2,4-D</t>
  </si>
  <si>
    <t>Blend (100 lbs Urea, 29 lbs Zinc Sulfate, 100 lbs Ammonium Sulfate, 130 lbs Potash, and 175 lbs Phosphate)</t>
  </si>
  <si>
    <t>Do All (Seedbed Finisher)</t>
  </si>
  <si>
    <t>Planter</t>
  </si>
  <si>
    <t>32,000 seed</t>
  </si>
  <si>
    <t>3.5 oz Zidua SC</t>
  </si>
  <si>
    <t>Irrigation Sweep</t>
  </si>
  <si>
    <t>Irrigation Polypipe Spool</t>
  </si>
  <si>
    <t xml:space="preserve"> Total Season Activities</t>
  </si>
  <si>
    <t>100 lbs Urea (46-0-0)</t>
  </si>
  <si>
    <t>Corn Head</t>
  </si>
  <si>
    <t>8 Row</t>
  </si>
  <si>
    <t>Grain Wagon (700 bu)</t>
  </si>
  <si>
    <t xml:space="preserve">              Estimated Costs and Returns per Acre</t>
  </si>
  <si>
    <r>
      <t>2,4-D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</si>
  <si>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1,2,3,4,5</t>
    </r>
  </si>
  <si>
    <r>
      <t>Ammonium Sulfate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</si>
  <si>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Zinc Sulfate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</si>
  <si>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Zidua SC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</si>
  <si>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2,4,7</t>
    </r>
  </si>
  <si>
    <r>
      <t>Atrazine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</si>
  <si>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7</t>
    </r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</si>
  <si>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</t>
    </r>
  </si>
  <si>
    <t>**Implements assumed in use for this budget are as follows: 1 x disk; 1 x field cultivator; 1 x bedder/hipper; 1 x row crop cultivator; 1 x do-all; 1 x planter; 1 x polypipe; roll out, punch, take up</t>
  </si>
  <si>
    <t xml:space="preserve">         Stacked-Gene Corn</t>
  </si>
  <si>
    <r>
      <t>HalexGT</t>
    </r>
    <r>
      <rPr>
        <vertAlign val="superscript"/>
        <sz val="11"/>
        <color rgb="FF990000"/>
        <rFont val="Calibri"/>
        <family val="2"/>
        <scheme val="minor"/>
      </rPr>
      <t>5</t>
    </r>
  </si>
  <si>
    <t>Table A. Corn Field Activities, Furrow Irrigation</t>
  </si>
  <si>
    <t xml:space="preserve">Stacked Gene </t>
  </si>
  <si>
    <t>Disc</t>
  </si>
  <si>
    <t>32 ft</t>
  </si>
  <si>
    <t>Fall Tillage</t>
  </si>
  <si>
    <t>Field Cultivate</t>
  </si>
  <si>
    <t>235 lbs Urea (46-0-0)</t>
  </si>
  <si>
    <t>3.6 pt Halex GT, 2 qt Atrazine</t>
  </si>
  <si>
    <t xml:space="preserve">               Furrow Irrigated, 14 ac-in., Arkansas, 2025</t>
  </si>
  <si>
    <t>Crop Share Lease</t>
  </si>
  <si>
    <t>Note: Cost of production estimates are based on input prices gathered in fall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</si>
</sst>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90000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0" fontId="7" fillId="2" borderId="0" xfId="0" applyFont="1" applyFill="1" applyAlignment="1">
      <alignment horizontal="center"/>
    </xf>
    <xf numFmtId="44" fontId="0" fillId="0" borderId="0" xfId="1" applyFont="1" applyBorder="1"/>
    <xf numFmtId="0" fontId="9" fillId="2" borderId="0" xfId="2" applyFill="1"/>
    <xf numFmtId="0" fontId="9" fillId="0" borderId="0" xfId="2"/>
    <xf numFmtId="0" fontId="10" fillId="2" borderId="8" xfId="2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8" fontId="10" fillId="2" borderId="11" xfId="2" applyNumberFormat="1" applyFont="1" applyFill="1" applyBorder="1" applyAlignment="1">
      <alignment horizontal="center"/>
    </xf>
    <xf numFmtId="8" fontId="10" fillId="2" borderId="13" xfId="2" applyNumberFormat="1" applyFont="1" applyFill="1" applyBorder="1" applyAlignment="1">
      <alignment horizontal="center"/>
    </xf>
    <xf numFmtId="0" fontId="12" fillId="2" borderId="0" xfId="2" applyFont="1" applyFill="1"/>
    <xf numFmtId="8" fontId="10" fillId="2" borderId="18" xfId="2" applyNumberFormat="1" applyFont="1" applyFill="1" applyBorder="1" applyAlignment="1">
      <alignment horizontal="center"/>
    </xf>
    <xf numFmtId="8" fontId="10" fillId="2" borderId="17" xfId="2" applyNumberFormat="1" applyFont="1" applyFill="1" applyBorder="1" applyAlignment="1">
      <alignment horizontal="center"/>
    </xf>
    <xf numFmtId="8" fontId="10" fillId="2" borderId="19" xfId="2" applyNumberFormat="1" applyFont="1" applyFill="1" applyBorder="1" applyAlignment="1">
      <alignment horizontal="center"/>
    </xf>
    <xf numFmtId="8" fontId="10" fillId="2" borderId="16" xfId="2" applyNumberFormat="1" applyFont="1" applyFill="1" applyBorder="1" applyAlignment="1">
      <alignment horizontal="center"/>
    </xf>
    <xf numFmtId="0" fontId="11" fillId="2" borderId="0" xfId="2" applyFont="1" applyFill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44" fontId="5" fillId="0" borderId="0" xfId="0" applyNumberFormat="1" applyFont="1"/>
    <xf numFmtId="1" fontId="3" fillId="0" borderId="0" xfId="0" applyNumberFormat="1" applyFont="1"/>
    <xf numFmtId="0" fontId="15" fillId="2" borderId="0" xfId="3" applyFont="1" applyFill="1" applyProtection="1">
      <protection locked="0"/>
    </xf>
    <xf numFmtId="0" fontId="9" fillId="2" borderId="20" xfId="2" applyFill="1" applyBorder="1"/>
    <xf numFmtId="0" fontId="10" fillId="2" borderId="12" xfId="2" applyFont="1" applyFill="1" applyBorder="1"/>
    <xf numFmtId="0" fontId="10" fillId="2" borderId="10" xfId="2" applyFont="1" applyFill="1" applyBorder="1"/>
    <xf numFmtId="0" fontId="10" fillId="2" borderId="11" xfId="2" applyFont="1" applyFill="1" applyBorder="1" applyAlignment="1">
      <alignment horizontal="center"/>
    </xf>
    <xf numFmtId="0" fontId="10" fillId="2" borderId="11" xfId="2" applyFont="1" applyFill="1" applyBorder="1"/>
    <xf numFmtId="0" fontId="10" fillId="2" borderId="14" xfId="2" applyFont="1" applyFill="1" applyBorder="1"/>
    <xf numFmtId="0" fontId="10" fillId="2" borderId="3" xfId="2" applyFont="1" applyFill="1" applyBorder="1"/>
    <xf numFmtId="0" fontId="10" fillId="2" borderId="0" xfId="2" applyFont="1" applyFill="1"/>
    <xf numFmtId="0" fontId="10" fillId="2" borderId="13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 wrapText="1"/>
    </xf>
    <xf numFmtId="0" fontId="11" fillId="2" borderId="12" xfId="2" applyFont="1" applyFill="1" applyBorder="1"/>
    <xf numFmtId="0" fontId="10" fillId="2" borderId="4" xfId="2" applyFont="1" applyFill="1" applyBorder="1"/>
    <xf numFmtId="0" fontId="10" fillId="2" borderId="15" xfId="2" applyFont="1" applyFill="1" applyBorder="1"/>
    <xf numFmtId="0" fontId="10" fillId="2" borderId="16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10" fillId="2" borderId="18" xfId="2" applyFont="1" applyFill="1" applyBorder="1" applyAlignment="1">
      <alignment horizontal="center"/>
    </xf>
    <xf numFmtId="0" fontId="10" fillId="2" borderId="17" xfId="2" applyFont="1" applyFill="1" applyBorder="1" applyAlignment="1">
      <alignment horizontal="center"/>
    </xf>
    <xf numFmtId="0" fontId="10" fillId="2" borderId="5" xfId="2" applyFont="1" applyFill="1" applyBorder="1"/>
    <xf numFmtId="0" fontId="10" fillId="2" borderId="4" xfId="2" applyFont="1" applyFill="1" applyBorder="1" applyAlignment="1">
      <alignment horizontal="center"/>
    </xf>
    <xf numFmtId="0" fontId="10" fillId="2" borderId="19" xfId="2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wrapText="1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5" fillId="2" borderId="0" xfId="3" applyFont="1" applyFill="1" applyBorder="1" applyProtection="1">
      <protection locked="0"/>
    </xf>
    <xf numFmtId="0" fontId="8" fillId="2" borderId="8" xfId="2" applyFont="1" applyFill="1" applyBorder="1" applyAlignment="1">
      <alignment horizontal="left"/>
    </xf>
    <xf numFmtId="0" fontId="8" fillId="2" borderId="9" xfId="2" applyFont="1" applyFill="1" applyBorder="1" applyAlignment="1">
      <alignment horizontal="left"/>
    </xf>
  </cellXfs>
  <cellStyles count="4">
    <cellStyle name="Currency" xfId="1" builtinId="4"/>
    <cellStyle name="Hyperlink 2" xfId="3" xr:uid="{FE333539-0EDB-4018-9D9D-02CDC804A42E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82315</xdr:colOff>
      <xdr:row>0</xdr:row>
      <xdr:rowOff>47625</xdr:rowOff>
    </xdr:from>
    <xdr:to>
      <xdr:col>7</xdr:col>
      <xdr:colOff>684386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765" y="47625"/>
          <a:ext cx="1211671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85725</xdr:rowOff>
    </xdr:from>
    <xdr:to>
      <xdr:col>1</xdr:col>
      <xdr:colOff>326010</xdr:colOff>
      <xdr:row>2</xdr:row>
      <xdr:rowOff>66675</xdr:rowOff>
    </xdr:to>
    <xdr:pic>
      <xdr:nvPicPr>
        <xdr:cNvPr id="6" name="Picture 5" descr="Arkansas Corn and Grain Sorghum Board Logo">
          <a:extLst>
            <a:ext uri="{FF2B5EF4-FFF2-40B4-BE49-F238E27FC236}">
              <a16:creationId xmlns:a16="http://schemas.microsoft.com/office/drawing/2014/main" id="{FAA02FBB-10F6-AB8B-9E1F-E26A0E3C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1773810" cy="457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J73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0" ht="18" x14ac:dyDescent="0.55000000000000004">
      <c r="A1" s="64" t="s">
        <v>95</v>
      </c>
      <c r="B1" s="64"/>
      <c r="C1" s="64"/>
      <c r="D1" s="64"/>
      <c r="E1" s="64"/>
      <c r="F1" s="64"/>
      <c r="G1" s="64"/>
      <c r="H1" s="64"/>
      <c r="I1" s="18"/>
    </row>
    <row r="2" spans="1:10" ht="18" x14ac:dyDescent="0.55000000000000004">
      <c r="A2" s="65" t="s">
        <v>106</v>
      </c>
      <c r="B2" s="65"/>
      <c r="C2" s="65"/>
      <c r="D2" s="65"/>
      <c r="E2" s="65"/>
      <c r="F2" s="65"/>
      <c r="G2" s="65"/>
      <c r="H2" s="65"/>
      <c r="I2" s="18"/>
    </row>
    <row r="3" spans="1:10" ht="18.399999999999999" thickBot="1" x14ac:dyDescent="0.6">
      <c r="A3" s="66" t="s">
        <v>116</v>
      </c>
      <c r="B3" s="66"/>
      <c r="C3" s="66"/>
      <c r="D3" s="66"/>
      <c r="E3" s="66"/>
      <c r="F3" s="66"/>
      <c r="G3" s="66"/>
      <c r="H3" s="66"/>
      <c r="I3" s="18"/>
    </row>
    <row r="4" spans="1:10" ht="14.65" thickTop="1" x14ac:dyDescent="0.45">
      <c r="A4" s="1"/>
      <c r="B4" s="1"/>
      <c r="C4" s="2"/>
      <c r="D4" s="1"/>
      <c r="E4" s="2"/>
      <c r="F4" s="67" t="s">
        <v>0</v>
      </c>
      <c r="G4" s="67"/>
      <c r="H4" s="3" t="s">
        <v>1</v>
      </c>
      <c r="I4" s="3"/>
    </row>
    <row r="5" spans="1:10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0" x14ac:dyDescent="0.45">
      <c r="A6" s="7" t="s">
        <v>9</v>
      </c>
    </row>
    <row r="7" spans="1:10" x14ac:dyDescent="0.45">
      <c r="A7" s="9" t="s">
        <v>67</v>
      </c>
      <c r="B7" s="9" t="s">
        <v>10</v>
      </c>
      <c r="C7" s="10">
        <v>4.45</v>
      </c>
      <c r="D7" s="9">
        <v>215</v>
      </c>
      <c r="E7" s="2">
        <f>ROUND(C7*D7,2)</f>
        <v>956.75</v>
      </c>
      <c r="F7" s="11">
        <v>0.2</v>
      </c>
      <c r="G7" s="2">
        <f>ROUND(E7*F7,2)</f>
        <v>191.35</v>
      </c>
      <c r="H7" s="2">
        <f>ROUND(E7-G7,2)</f>
        <v>765.4</v>
      </c>
      <c r="I7" s="19"/>
    </row>
    <row r="8" spans="1:10" x14ac:dyDescent="0.45">
      <c r="A8" s="7" t="s">
        <v>11</v>
      </c>
      <c r="E8" s="8">
        <f>SUM(E7:E7)</f>
        <v>956.75</v>
      </c>
      <c r="G8" s="12">
        <f>SUM(G7:G7)</f>
        <v>191.35</v>
      </c>
      <c r="H8" s="12">
        <f>ROUND(E8-G8,2)</f>
        <v>765.4</v>
      </c>
      <c r="I8" s="12"/>
    </row>
    <row r="9" spans="1:10" ht="7.5" customHeight="1" x14ac:dyDescent="0.45">
      <c r="A9" t="s">
        <v>12</v>
      </c>
    </row>
    <row r="10" spans="1:10" x14ac:dyDescent="0.45">
      <c r="A10" s="7" t="s">
        <v>13</v>
      </c>
    </row>
    <row r="11" spans="1:10" x14ac:dyDescent="0.45">
      <c r="A11" s="13" t="s">
        <v>62</v>
      </c>
    </row>
    <row r="12" spans="1:10" x14ac:dyDescent="0.45">
      <c r="A12" s="14" t="s">
        <v>117</v>
      </c>
      <c r="B12" s="14" t="s">
        <v>25</v>
      </c>
      <c r="C12" s="15"/>
      <c r="D12" s="14"/>
      <c r="E12" s="8">
        <f>G8</f>
        <v>191.35</v>
      </c>
      <c r="F12" s="16"/>
      <c r="G12" s="8"/>
      <c r="H12" s="8">
        <f>E12</f>
        <v>191.35</v>
      </c>
    </row>
    <row r="13" spans="1:10" x14ac:dyDescent="0.45">
      <c r="A13" s="13" t="s">
        <v>21</v>
      </c>
    </row>
    <row r="14" spans="1:10" x14ac:dyDescent="0.45">
      <c r="A14" s="14" t="s">
        <v>68</v>
      </c>
      <c r="B14" s="14" t="s">
        <v>69</v>
      </c>
      <c r="C14" s="15">
        <v>4.1900000000000004</v>
      </c>
      <c r="D14" s="14">
        <v>32</v>
      </c>
      <c r="E14" s="8">
        <f>ROUND(C14*D14,2)</f>
        <v>134.08000000000001</v>
      </c>
      <c r="F14" s="16">
        <v>0</v>
      </c>
      <c r="G14" s="8">
        <f>ROUND(E14*F14,2)</f>
        <v>0</v>
      </c>
      <c r="H14" s="8">
        <f>ROUND(E14-G14,2)</f>
        <v>134.08000000000001</v>
      </c>
      <c r="I14" s="8"/>
    </row>
    <row r="15" spans="1:10" x14ac:dyDescent="0.45">
      <c r="A15" s="13" t="s">
        <v>42</v>
      </c>
    </row>
    <row r="16" spans="1:10" ht="15.75" x14ac:dyDescent="0.45">
      <c r="A16" s="14" t="s">
        <v>97</v>
      </c>
      <c r="B16" s="14" t="s">
        <v>14</v>
      </c>
      <c r="C16" s="15">
        <v>8.5</v>
      </c>
      <c r="D16" s="14">
        <v>5</v>
      </c>
      <c r="E16" s="8">
        <f>ROUND(C16*D16,2)</f>
        <v>42.5</v>
      </c>
      <c r="F16" s="16">
        <v>0</v>
      </c>
      <c r="G16" s="8">
        <f>ROUND(E16*F16,2)</f>
        <v>0</v>
      </c>
      <c r="H16" s="8">
        <f>ROUND(E16-G16,2)</f>
        <v>42.5</v>
      </c>
      <c r="I16" s="8"/>
      <c r="J16" s="17"/>
    </row>
    <row r="17" spans="1:10" ht="15.75" x14ac:dyDescent="0.45">
      <c r="A17" s="14" t="s">
        <v>104</v>
      </c>
      <c r="B17" s="14" t="s">
        <v>14</v>
      </c>
      <c r="C17" s="15">
        <v>10</v>
      </c>
      <c r="D17" s="14">
        <v>0</v>
      </c>
      <c r="E17" s="8">
        <f>ROUND(C17*D17,2)</f>
        <v>0</v>
      </c>
      <c r="F17" s="16">
        <v>0</v>
      </c>
      <c r="G17" s="8">
        <f>ROUND(E17*F17,2)</f>
        <v>0</v>
      </c>
      <c r="H17" s="8">
        <f>ROUND(E17-G17,2)</f>
        <v>0</v>
      </c>
      <c r="I17" s="8"/>
      <c r="J17" s="17"/>
    </row>
    <row r="18" spans="1:10" ht="15.75" x14ac:dyDescent="0.45">
      <c r="A18" s="14" t="s">
        <v>103</v>
      </c>
      <c r="B18" s="14" t="s">
        <v>41</v>
      </c>
      <c r="C18" s="33">
        <v>0.1</v>
      </c>
      <c r="D18" s="14">
        <v>100</v>
      </c>
      <c r="E18" s="8">
        <f>ROUND(C18*D18,2)</f>
        <v>10</v>
      </c>
      <c r="F18" s="16">
        <v>0</v>
      </c>
      <c r="G18" s="8">
        <f>ROUND(E18*F18,2)</f>
        <v>0</v>
      </c>
      <c r="H18" s="8">
        <f>ROUND(E18-G18,2)</f>
        <v>10</v>
      </c>
      <c r="I18" s="8"/>
      <c r="J18" s="39"/>
    </row>
    <row r="19" spans="1:10" x14ac:dyDescent="0.45">
      <c r="A19" s="13" t="s">
        <v>15</v>
      </c>
    </row>
    <row r="20" spans="1:10" ht="15.75" x14ac:dyDescent="0.45">
      <c r="A20" s="14" t="s">
        <v>66</v>
      </c>
      <c r="B20" s="14" t="s">
        <v>41</v>
      </c>
      <c r="C20" s="15">
        <v>0.34499999999999997</v>
      </c>
      <c r="D20" s="14">
        <v>175</v>
      </c>
      <c r="E20" s="8">
        <f>ROUND(C20*D20,2)</f>
        <v>60.38</v>
      </c>
      <c r="F20" s="16">
        <v>0</v>
      </c>
      <c r="G20" s="8">
        <f>ROUND(E20*F20,2)</f>
        <v>0</v>
      </c>
      <c r="H20" s="8">
        <f>ROUND(E20-G20,2)</f>
        <v>60.38</v>
      </c>
      <c r="I20" s="8"/>
    </row>
    <row r="21" spans="1:10" ht="15.75" x14ac:dyDescent="0.45">
      <c r="A21" s="14" t="s">
        <v>44</v>
      </c>
      <c r="B21" s="14" t="s">
        <v>41</v>
      </c>
      <c r="C21" s="15">
        <v>0.25</v>
      </c>
      <c r="D21" s="14">
        <v>130</v>
      </c>
      <c r="E21" s="8">
        <f>ROUND(C21*D21,2)</f>
        <v>32.5</v>
      </c>
      <c r="F21" s="16">
        <v>0</v>
      </c>
      <c r="G21" s="8">
        <f>ROUND(E21*F21,2)</f>
        <v>0</v>
      </c>
      <c r="H21" s="8">
        <f>ROUND(E21-G21,2)</f>
        <v>32.5</v>
      </c>
      <c r="I21" s="8"/>
    </row>
    <row r="22" spans="1:10" ht="15.75" x14ac:dyDescent="0.45">
      <c r="A22" s="14" t="s">
        <v>101</v>
      </c>
      <c r="B22" s="14" t="s">
        <v>41</v>
      </c>
      <c r="C22" s="15">
        <f>515/2000</f>
        <v>0.25750000000000001</v>
      </c>
      <c r="D22" s="14">
        <v>435</v>
      </c>
      <c r="E22" s="8">
        <f>ROUND(C22*D22,2)</f>
        <v>112.01</v>
      </c>
      <c r="F22" s="16">
        <v>0</v>
      </c>
      <c r="G22" s="8">
        <f>ROUND(E22*F22,2)</f>
        <v>0</v>
      </c>
      <c r="H22" s="8">
        <f>ROUND(E22-G22,2)</f>
        <v>112.01</v>
      </c>
      <c r="I22" s="8"/>
    </row>
    <row r="23" spans="1:10" ht="15.75" x14ac:dyDescent="0.45">
      <c r="A23" s="14" t="s">
        <v>98</v>
      </c>
      <c r="B23" s="14" t="s">
        <v>41</v>
      </c>
      <c r="C23" s="15">
        <v>0.26</v>
      </c>
      <c r="D23" s="14">
        <v>100</v>
      </c>
      <c r="E23" s="8">
        <f>ROUND(C23*D23,2)</f>
        <v>26</v>
      </c>
      <c r="F23" s="16">
        <v>0</v>
      </c>
      <c r="G23" s="8">
        <f>ROUND(E23*F23,2)</f>
        <v>0</v>
      </c>
      <c r="H23" s="8">
        <f>ROUND(E23-G23,2)</f>
        <v>26</v>
      </c>
      <c r="I23" s="8"/>
    </row>
    <row r="24" spans="1:10" ht="15.75" x14ac:dyDescent="0.45">
      <c r="A24" s="14" t="s">
        <v>99</v>
      </c>
      <c r="B24" s="14" t="s">
        <v>41</v>
      </c>
      <c r="C24" s="15">
        <f>86.3/50</f>
        <v>1.726</v>
      </c>
      <c r="D24" s="14">
        <v>29</v>
      </c>
      <c r="E24" s="8">
        <f>ROUND(C24*D24,2)</f>
        <v>50.05</v>
      </c>
      <c r="F24" s="16">
        <v>0</v>
      </c>
      <c r="G24" s="8">
        <f>ROUND(E24*F24,2)</f>
        <v>0</v>
      </c>
      <c r="H24" s="8">
        <f>ROUND(E24-G24,2)</f>
        <v>50.05</v>
      </c>
      <c r="I24" s="8"/>
      <c r="J24" s="39"/>
    </row>
    <row r="25" spans="1:10" x14ac:dyDescent="0.45">
      <c r="A25" s="13" t="s">
        <v>19</v>
      </c>
    </row>
    <row r="26" spans="1:10" ht="15.75" x14ac:dyDescent="0.45">
      <c r="A26" s="14" t="s">
        <v>43</v>
      </c>
      <c r="B26" s="14" t="s">
        <v>16</v>
      </c>
      <c r="C26" s="15">
        <v>2.19</v>
      </c>
      <c r="D26" s="14">
        <v>2</v>
      </c>
      <c r="E26" s="8">
        <f t="shared" ref="E26:E30" si="0">ROUND(C26*D26,2)</f>
        <v>4.38</v>
      </c>
      <c r="F26" s="16">
        <v>0</v>
      </c>
      <c r="G26" s="8">
        <f t="shared" ref="G26:G30" si="1">ROUND(E26*F26,2)</f>
        <v>0</v>
      </c>
      <c r="H26" s="8">
        <f t="shared" ref="H26:H30" si="2">ROUND(E26-G26,2)</f>
        <v>4.38</v>
      </c>
      <c r="I26" s="8"/>
    </row>
    <row r="27" spans="1:10" ht="15.75" x14ac:dyDescent="0.45">
      <c r="A27" s="14" t="s">
        <v>96</v>
      </c>
      <c r="B27" s="14" t="s">
        <v>16</v>
      </c>
      <c r="C27" s="15">
        <v>2.5</v>
      </c>
      <c r="D27" s="14">
        <v>2</v>
      </c>
      <c r="E27" s="8">
        <f t="shared" si="0"/>
        <v>5</v>
      </c>
      <c r="F27" s="16">
        <v>0</v>
      </c>
      <c r="G27" s="8">
        <f t="shared" si="1"/>
        <v>0</v>
      </c>
      <c r="H27" s="8">
        <f t="shared" si="2"/>
        <v>5</v>
      </c>
      <c r="I27" s="8"/>
    </row>
    <row r="28" spans="1:10" ht="15.75" x14ac:dyDescent="0.45">
      <c r="A28" s="14" t="s">
        <v>100</v>
      </c>
      <c r="B28" s="14" t="s">
        <v>18</v>
      </c>
      <c r="C28" s="15">
        <v>5.74</v>
      </c>
      <c r="D28" s="14">
        <v>3.5</v>
      </c>
      <c r="E28" s="8">
        <f t="shared" si="0"/>
        <v>20.09</v>
      </c>
      <c r="F28" s="16">
        <v>0</v>
      </c>
      <c r="G28" s="8">
        <f t="shared" si="1"/>
        <v>0</v>
      </c>
      <c r="H28" s="8">
        <f t="shared" si="2"/>
        <v>20.09</v>
      </c>
      <c r="I28" s="8"/>
    </row>
    <row r="29" spans="1:10" ht="15.75" x14ac:dyDescent="0.45">
      <c r="A29" s="14" t="s">
        <v>107</v>
      </c>
      <c r="B29" s="14" t="s">
        <v>16</v>
      </c>
      <c r="C29" s="15">
        <v>6.89</v>
      </c>
      <c r="D29" s="14">
        <v>3.6</v>
      </c>
      <c r="E29" s="8">
        <f t="shared" si="0"/>
        <v>24.8</v>
      </c>
      <c r="F29" s="16">
        <v>0</v>
      </c>
      <c r="G29" s="8">
        <f t="shared" si="1"/>
        <v>0</v>
      </c>
      <c r="H29" s="8">
        <f t="shared" si="2"/>
        <v>24.8</v>
      </c>
      <c r="I29" s="8"/>
    </row>
    <row r="30" spans="1:10" ht="15.75" x14ac:dyDescent="0.45">
      <c r="A30" s="14" t="s">
        <v>102</v>
      </c>
      <c r="B30" s="14" t="s">
        <v>77</v>
      </c>
      <c r="C30" s="15">
        <v>3.75</v>
      </c>
      <c r="D30" s="14">
        <v>2</v>
      </c>
      <c r="E30" s="8">
        <f t="shared" si="0"/>
        <v>7.5</v>
      </c>
      <c r="F30" s="16">
        <v>0</v>
      </c>
      <c r="G30" s="8">
        <f t="shared" si="1"/>
        <v>0</v>
      </c>
      <c r="H30" s="8">
        <f t="shared" si="2"/>
        <v>7.5</v>
      </c>
      <c r="I30" s="8"/>
      <c r="J30" s="39"/>
    </row>
    <row r="31" spans="1:10" x14ac:dyDescent="0.45">
      <c r="A31" s="13" t="s">
        <v>20</v>
      </c>
    </row>
    <row r="32" spans="1:10" x14ac:dyDescent="0.45">
      <c r="A32" s="13" t="s">
        <v>17</v>
      </c>
    </row>
    <row r="33" spans="1:10" x14ac:dyDescent="0.45">
      <c r="A33" s="13" t="s">
        <v>22</v>
      </c>
    </row>
    <row r="34" spans="1:10" x14ac:dyDescent="0.45">
      <c r="A34" s="13" t="s">
        <v>23</v>
      </c>
    </row>
    <row r="35" spans="1:10" x14ac:dyDescent="0.45">
      <c r="A35" s="14" t="s">
        <v>70</v>
      </c>
      <c r="B35" s="14" t="s">
        <v>10</v>
      </c>
      <c r="C35" s="15">
        <v>0.25</v>
      </c>
      <c r="D35" s="14">
        <v>215</v>
      </c>
      <c r="E35" s="8">
        <f>ROUND(C35*D35,2)</f>
        <v>53.75</v>
      </c>
      <c r="F35" s="16">
        <v>0</v>
      </c>
      <c r="G35" s="8">
        <f>ROUND(E35*F35,2)</f>
        <v>0</v>
      </c>
      <c r="H35" s="8">
        <f>ROUND(E35-G35,2)</f>
        <v>53.75</v>
      </c>
      <c r="I35" s="8"/>
    </row>
    <row r="36" spans="1:10" x14ac:dyDescent="0.45">
      <c r="A36" s="13" t="s">
        <v>24</v>
      </c>
    </row>
    <row r="37" spans="1:10" x14ac:dyDescent="0.45">
      <c r="A37" s="14" t="s">
        <v>71</v>
      </c>
      <c r="B37" s="14" t="s">
        <v>10</v>
      </c>
      <c r="C37" s="15">
        <v>0.19</v>
      </c>
      <c r="D37" s="14">
        <v>215</v>
      </c>
      <c r="E37" s="8">
        <f>ROUND(C37*D37,2)</f>
        <v>40.85</v>
      </c>
      <c r="F37" s="16">
        <v>0</v>
      </c>
      <c r="G37" s="8">
        <f>ROUND(E37*F37,2)</f>
        <v>0</v>
      </c>
      <c r="H37" s="8">
        <f>ROUND(E37-G37,2)</f>
        <v>40.85</v>
      </c>
      <c r="I37" s="8"/>
    </row>
    <row r="38" spans="1:10" x14ac:dyDescent="0.45">
      <c r="A38" s="13" t="s">
        <v>74</v>
      </c>
    </row>
    <row r="39" spans="1:10" x14ac:dyDescent="0.45">
      <c r="A39" s="14" t="s">
        <v>75</v>
      </c>
      <c r="B39" s="14" t="s">
        <v>25</v>
      </c>
      <c r="C39" s="15">
        <v>16.25</v>
      </c>
      <c r="D39" s="14">
        <v>1</v>
      </c>
      <c r="E39" s="8">
        <f>ROUND(C39*D39,2)</f>
        <v>16.25</v>
      </c>
      <c r="F39" s="16">
        <v>0</v>
      </c>
      <c r="G39" s="8">
        <f>ROUND(E39*F39,2)</f>
        <v>0</v>
      </c>
      <c r="H39" s="8">
        <f>ROUND(E39-G39,2)</f>
        <v>16.25</v>
      </c>
      <c r="I39" s="8"/>
    </row>
    <row r="40" spans="1:10" x14ac:dyDescent="0.45">
      <c r="A40" s="13" t="s">
        <v>45</v>
      </c>
    </row>
    <row r="41" spans="1:10" x14ac:dyDescent="0.45">
      <c r="A41" s="14" t="s">
        <v>72</v>
      </c>
      <c r="B41" s="14" t="s">
        <v>25</v>
      </c>
      <c r="C41" s="15">
        <v>6</v>
      </c>
      <c r="D41" s="14">
        <v>1</v>
      </c>
      <c r="E41" s="8">
        <f>ROUND(C41*D41,2)</f>
        <v>6</v>
      </c>
      <c r="F41" s="16">
        <v>0</v>
      </c>
      <c r="G41" s="8">
        <f>ROUND(E41*F41,2)</f>
        <v>0</v>
      </c>
      <c r="H41" s="8">
        <f>ROUND(E41-G41,2)</f>
        <v>6</v>
      </c>
      <c r="I41" s="8"/>
    </row>
    <row r="42" spans="1:10" x14ac:dyDescent="0.45">
      <c r="A42" s="13" t="s">
        <v>61</v>
      </c>
      <c r="I42" s="8"/>
    </row>
    <row r="43" spans="1:10" x14ac:dyDescent="0.45">
      <c r="A43" s="14" t="s">
        <v>73</v>
      </c>
      <c r="B43" s="14" t="s">
        <v>25</v>
      </c>
      <c r="C43" s="15">
        <v>34</v>
      </c>
      <c r="D43" s="14">
        <v>1</v>
      </c>
      <c r="E43" s="8">
        <f>ROUND(C43*D43,2)</f>
        <v>34</v>
      </c>
      <c r="F43" s="16">
        <v>0</v>
      </c>
      <c r="G43" s="8">
        <f>ROUND(E43*F43,2)</f>
        <v>0</v>
      </c>
      <c r="H43" s="8">
        <f>ROUND(E43-G43,2)</f>
        <v>34</v>
      </c>
      <c r="I43" s="8"/>
    </row>
    <row r="44" spans="1:10" x14ac:dyDescent="0.45">
      <c r="A44" s="13" t="s">
        <v>26</v>
      </c>
    </row>
    <row r="45" spans="1:10" x14ac:dyDescent="0.45">
      <c r="A45" s="14" t="s">
        <v>27</v>
      </c>
      <c r="B45" s="14" t="s">
        <v>28</v>
      </c>
      <c r="C45" s="15">
        <v>14.53</v>
      </c>
      <c r="D45" s="34">
        <f>6.03/14.53</f>
        <v>0.4150034411562285</v>
      </c>
      <c r="E45" s="8">
        <f>ROUND(C45*D45,2)</f>
        <v>6.03</v>
      </c>
      <c r="F45" s="16">
        <v>0</v>
      </c>
      <c r="G45" s="8">
        <f>ROUND(E45*F45,2)</f>
        <v>0</v>
      </c>
      <c r="H45" s="8">
        <f>ROUND(E45-G45,2)</f>
        <v>6.03</v>
      </c>
      <c r="I45" s="8"/>
      <c r="J45" s="62"/>
    </row>
    <row r="46" spans="1:10" x14ac:dyDescent="0.45">
      <c r="A46" s="14" t="s">
        <v>29</v>
      </c>
      <c r="B46" s="14" t="s">
        <v>28</v>
      </c>
      <c r="C46" s="15">
        <v>14.53</v>
      </c>
      <c r="D46" s="34">
        <f>4.34/14.53</f>
        <v>0.29869236063317273</v>
      </c>
      <c r="E46" s="8">
        <f>ROUND(C46*D46,2)</f>
        <v>4.34</v>
      </c>
      <c r="F46" s="16">
        <v>0</v>
      </c>
      <c r="G46" s="8">
        <f>ROUND(E46*F46,2)</f>
        <v>0</v>
      </c>
      <c r="H46" s="8">
        <f>ROUND(E46-G46,2)</f>
        <v>4.34</v>
      </c>
      <c r="I46" s="8"/>
    </row>
    <row r="47" spans="1:10" x14ac:dyDescent="0.45">
      <c r="A47" s="13" t="s">
        <v>63</v>
      </c>
      <c r="B47" s="14"/>
      <c r="C47" s="15"/>
      <c r="D47" s="14"/>
      <c r="F47" s="16"/>
      <c r="G47" s="8"/>
      <c r="H47" s="8"/>
      <c r="I47" s="8"/>
    </row>
    <row r="48" spans="1:10" x14ac:dyDescent="0.45">
      <c r="A48" s="14" t="s">
        <v>30</v>
      </c>
      <c r="B48" s="14" t="s">
        <v>28</v>
      </c>
      <c r="C48" s="15">
        <v>14.53</v>
      </c>
      <c r="D48" s="34">
        <f>0.67/14.53</f>
        <v>4.6111493461803169E-2</v>
      </c>
      <c r="E48" s="8">
        <f>ROUND(C48*D48,2)</f>
        <v>0.67</v>
      </c>
      <c r="F48" s="16">
        <v>0</v>
      </c>
      <c r="G48" s="8">
        <f>ROUND(E48*F48,2)</f>
        <v>0</v>
      </c>
      <c r="H48" s="8">
        <f>ROUND(E48-G48,2)</f>
        <v>0.67</v>
      </c>
      <c r="I48" s="8"/>
    </row>
    <row r="49" spans="1:10" x14ac:dyDescent="0.45">
      <c r="A49" s="13" t="s">
        <v>31</v>
      </c>
      <c r="I49" s="8"/>
    </row>
    <row r="50" spans="1:10" x14ac:dyDescent="0.45">
      <c r="A50" s="14" t="s">
        <v>27</v>
      </c>
      <c r="B50" s="14" t="s">
        <v>32</v>
      </c>
      <c r="C50" s="15">
        <v>3.65</v>
      </c>
      <c r="D50" s="35">
        <v>3.1259999999999999</v>
      </c>
      <c r="E50" s="8">
        <f>ROUND(C50*D50,2)</f>
        <v>11.41</v>
      </c>
      <c r="F50" s="16">
        <v>0</v>
      </c>
      <c r="G50" s="8">
        <f>ROUND(E50*F50,2)</f>
        <v>0</v>
      </c>
      <c r="H50" s="8">
        <f>ROUND(E50-G50,2)</f>
        <v>11.41</v>
      </c>
      <c r="I50" s="8"/>
    </row>
    <row r="51" spans="1:10" x14ac:dyDescent="0.45">
      <c r="A51" s="14" t="s">
        <v>29</v>
      </c>
      <c r="B51" s="14" t="s">
        <v>32</v>
      </c>
      <c r="C51" s="15">
        <v>3.65</v>
      </c>
      <c r="D51" s="35">
        <v>2.0270000000000001</v>
      </c>
      <c r="E51" s="8">
        <f>ROUND(C51*D51,2)</f>
        <v>7.4</v>
      </c>
      <c r="F51" s="16">
        <v>0</v>
      </c>
      <c r="G51" s="8">
        <f>ROUND(E51*F51,2)</f>
        <v>0</v>
      </c>
      <c r="H51" s="8">
        <f>ROUND(E51-G51,2)</f>
        <v>7.4</v>
      </c>
    </row>
    <row r="52" spans="1:10" x14ac:dyDescent="0.45">
      <c r="A52" s="14" t="s">
        <v>78</v>
      </c>
      <c r="B52" s="14" t="s">
        <v>76</v>
      </c>
      <c r="C52" s="15">
        <v>4.3099999999999996</v>
      </c>
      <c r="D52" s="40">
        <v>14</v>
      </c>
      <c r="E52" s="8">
        <f>ROUND(C52*D52,2)</f>
        <v>60.34</v>
      </c>
      <c r="F52" s="16">
        <v>0</v>
      </c>
      <c r="G52" s="8">
        <f>ROUND(E52*F52,2)</f>
        <v>0</v>
      </c>
      <c r="H52" s="8">
        <f>ROUND(E52-G52,2)</f>
        <v>60.34</v>
      </c>
      <c r="I52" s="8"/>
      <c r="J52" s="39"/>
    </row>
    <row r="53" spans="1:10" x14ac:dyDescent="0.45">
      <c r="A53" s="13" t="s">
        <v>33</v>
      </c>
      <c r="I53" s="8"/>
    </row>
    <row r="54" spans="1:10" x14ac:dyDescent="0.45">
      <c r="A54" s="14" t="s">
        <v>64</v>
      </c>
      <c r="B54" s="14" t="s">
        <v>25</v>
      </c>
      <c r="C54" s="15">
        <v>6.74</v>
      </c>
      <c r="D54" s="14">
        <v>1</v>
      </c>
      <c r="E54" s="8">
        <f>ROUND(C54*D54,2)</f>
        <v>6.74</v>
      </c>
      <c r="F54" s="16">
        <v>0</v>
      </c>
      <c r="G54" s="8">
        <f>ROUND(E54*F54,2)</f>
        <v>0</v>
      </c>
      <c r="H54" s="8">
        <f t="shared" ref="H54:H59" si="3">ROUND(E54-G54,2)</f>
        <v>6.74</v>
      </c>
      <c r="I54" s="8"/>
    </row>
    <row r="55" spans="1:10" x14ac:dyDescent="0.45">
      <c r="A55" s="14" t="s">
        <v>29</v>
      </c>
      <c r="B55" s="14" t="s">
        <v>25</v>
      </c>
      <c r="C55" s="15">
        <v>8.3800000000000008</v>
      </c>
      <c r="D55" s="14">
        <v>1</v>
      </c>
      <c r="E55" s="8">
        <f>ROUND(C55*D55,2)</f>
        <v>8.3800000000000008</v>
      </c>
      <c r="F55" s="16">
        <v>0</v>
      </c>
      <c r="G55" s="8">
        <f>ROUND(E55*F55,2)</f>
        <v>0</v>
      </c>
      <c r="H55" s="8">
        <f t="shared" si="3"/>
        <v>8.3800000000000008</v>
      </c>
      <c r="I55" s="19"/>
    </row>
    <row r="56" spans="1:10" x14ac:dyDescent="0.45">
      <c r="A56" s="14" t="s">
        <v>78</v>
      </c>
      <c r="B56" s="14" t="s">
        <v>25</v>
      </c>
      <c r="C56" s="15">
        <v>0.26</v>
      </c>
      <c r="D56" s="14">
        <v>14</v>
      </c>
      <c r="E56" s="8">
        <f>ROUND(C56*D56,2)</f>
        <v>3.64</v>
      </c>
      <c r="F56" s="16">
        <v>0</v>
      </c>
      <c r="G56" s="8">
        <f>ROUND(E56*F56,2)</f>
        <v>0</v>
      </c>
      <c r="H56" s="8">
        <f t="shared" si="3"/>
        <v>3.64</v>
      </c>
      <c r="I56" s="12"/>
      <c r="J56" s="39"/>
    </row>
    <row r="57" spans="1:10" ht="15" customHeight="1" x14ac:dyDescent="0.45">
      <c r="A57" s="9" t="s">
        <v>34</v>
      </c>
      <c r="B57" s="9" t="s">
        <v>25</v>
      </c>
      <c r="C57" s="10">
        <v>27.72</v>
      </c>
      <c r="D57" s="9">
        <v>1</v>
      </c>
      <c r="E57" s="2">
        <f>ROUND(C57*D57,2)</f>
        <v>27.72</v>
      </c>
      <c r="F57" s="11">
        <v>0</v>
      </c>
      <c r="G57" s="2">
        <f>ROUND(E57*F57,2)</f>
        <v>0</v>
      </c>
      <c r="H57" s="2">
        <f t="shared" si="3"/>
        <v>27.72</v>
      </c>
      <c r="I57" s="12"/>
    </row>
    <row r="58" spans="1:10" x14ac:dyDescent="0.45">
      <c r="A58" s="7" t="s">
        <v>35</v>
      </c>
      <c r="E58" s="8">
        <f>SUM(E14:E57)</f>
        <v>816.81</v>
      </c>
      <c r="G58" s="12">
        <f>SUM(G16:G57)</f>
        <v>0</v>
      </c>
      <c r="H58" s="12">
        <f t="shared" si="3"/>
        <v>816.81</v>
      </c>
    </row>
    <row r="59" spans="1:10" x14ac:dyDescent="0.45">
      <c r="A59" s="7" t="s">
        <v>36</v>
      </c>
      <c r="E59" s="8">
        <f>+E8-E58</f>
        <v>139.94000000000005</v>
      </c>
      <c r="G59" s="12">
        <f>+G8-G58</f>
        <v>191.35</v>
      </c>
      <c r="H59" s="12">
        <f t="shared" si="3"/>
        <v>-51.41</v>
      </c>
    </row>
    <row r="60" spans="1:10" ht="6.75" customHeight="1" x14ac:dyDescent="0.45">
      <c r="A60" t="s">
        <v>12</v>
      </c>
      <c r="I60" s="8"/>
    </row>
    <row r="61" spans="1:10" x14ac:dyDescent="0.45">
      <c r="A61" s="7" t="s">
        <v>37</v>
      </c>
      <c r="I61" s="8"/>
    </row>
    <row r="62" spans="1:10" x14ac:dyDescent="0.45">
      <c r="A62" s="14" t="s">
        <v>46</v>
      </c>
      <c r="B62" s="14" t="s">
        <v>25</v>
      </c>
      <c r="C62" s="15">
        <v>40.74</v>
      </c>
      <c r="D62" s="14">
        <v>1</v>
      </c>
      <c r="E62" s="8">
        <f>ROUND(C62*D62,2)</f>
        <v>40.74</v>
      </c>
      <c r="F62" s="16">
        <v>0</v>
      </c>
      <c r="G62" s="8">
        <f>ROUND(E62*F62,2)</f>
        <v>0</v>
      </c>
      <c r="H62" s="8">
        <f t="shared" ref="H62:H67" si="4">ROUND(E62-G62,2)</f>
        <v>40.74</v>
      </c>
      <c r="I62" s="19"/>
    </row>
    <row r="63" spans="1:10" x14ac:dyDescent="0.45">
      <c r="A63" s="14" t="s">
        <v>29</v>
      </c>
      <c r="B63" s="14" t="s">
        <v>25</v>
      </c>
      <c r="C63" s="15">
        <v>33.049999999999997</v>
      </c>
      <c r="D63" s="14">
        <v>1</v>
      </c>
      <c r="E63" s="8">
        <f>ROUND(C63*D63,2)</f>
        <v>33.049999999999997</v>
      </c>
      <c r="F63" s="16">
        <v>0</v>
      </c>
      <c r="G63" s="8">
        <f>ROUND(E63*F63,2)</f>
        <v>0</v>
      </c>
      <c r="H63" s="8">
        <f t="shared" si="4"/>
        <v>33.049999999999997</v>
      </c>
      <c r="I63" s="12"/>
    </row>
    <row r="64" spans="1:10" x14ac:dyDescent="0.45">
      <c r="A64" s="9" t="s">
        <v>78</v>
      </c>
      <c r="B64" s="9" t="s">
        <v>25</v>
      </c>
      <c r="C64" s="10">
        <v>29.61</v>
      </c>
      <c r="D64" s="9">
        <v>1</v>
      </c>
      <c r="E64" s="2">
        <f>ROUND(C64*D64,2)</f>
        <v>29.61</v>
      </c>
      <c r="F64" s="11">
        <v>0</v>
      </c>
      <c r="G64" s="2">
        <f>ROUND(E64*F64,2)</f>
        <v>0</v>
      </c>
      <c r="H64" s="2">
        <f t="shared" si="4"/>
        <v>29.61</v>
      </c>
      <c r="I64" s="12"/>
    </row>
    <row r="65" spans="1:9" x14ac:dyDescent="0.45">
      <c r="A65" s="7" t="s">
        <v>38</v>
      </c>
      <c r="E65" s="8">
        <f>SUM(E62:E64)</f>
        <v>103.39999999999999</v>
      </c>
      <c r="G65" s="12">
        <f>SUM(G62:G64)</f>
        <v>0</v>
      </c>
      <c r="H65" s="12">
        <f t="shared" si="4"/>
        <v>103.4</v>
      </c>
      <c r="I65" s="12"/>
    </row>
    <row r="66" spans="1:9" x14ac:dyDescent="0.45">
      <c r="A66" s="7" t="s">
        <v>39</v>
      </c>
      <c r="E66" s="8">
        <f>+E58+E65</f>
        <v>920.20999999999992</v>
      </c>
      <c r="G66" s="12">
        <f>+G58+G65</f>
        <v>0</v>
      </c>
      <c r="H66" s="12">
        <f t="shared" si="4"/>
        <v>920.21</v>
      </c>
    </row>
    <row r="67" spans="1:9" x14ac:dyDescent="0.45">
      <c r="A67" s="7" t="s">
        <v>40</v>
      </c>
      <c r="E67" s="37">
        <f>+E8-E66</f>
        <v>36.540000000000077</v>
      </c>
      <c r="G67" s="12">
        <f>+G8-G66</f>
        <v>191.35</v>
      </c>
      <c r="H67" s="38">
        <f t="shared" si="4"/>
        <v>-154.81</v>
      </c>
    </row>
    <row r="68" spans="1:9" ht="8.25" customHeight="1" x14ac:dyDescent="0.45">
      <c r="A68" t="s">
        <v>65</v>
      </c>
    </row>
    <row r="69" spans="1:9" x14ac:dyDescent="0.45">
      <c r="A69" s="13" t="s">
        <v>118</v>
      </c>
      <c r="B69" s="13"/>
      <c r="C69" s="36"/>
      <c r="D69" s="13"/>
      <c r="E69" s="36"/>
      <c r="F69" s="13"/>
    </row>
    <row r="70" spans="1:9" x14ac:dyDescent="0.45">
      <c r="A70" s="63" t="s">
        <v>105</v>
      </c>
      <c r="B70" s="63"/>
      <c r="C70" s="63"/>
      <c r="D70" s="63"/>
      <c r="E70" s="63"/>
      <c r="F70" s="63"/>
      <c r="G70" s="63"/>
      <c r="H70" s="63"/>
    </row>
    <row r="71" spans="1:9" x14ac:dyDescent="0.45">
      <c r="A71" s="63"/>
      <c r="B71" s="63"/>
      <c r="C71" s="63"/>
      <c r="D71" s="63"/>
      <c r="E71" s="63"/>
      <c r="F71" s="63"/>
      <c r="G71" s="63"/>
      <c r="H71" s="63"/>
    </row>
    <row r="72" spans="1:9" x14ac:dyDescent="0.45">
      <c r="A72" s="63"/>
      <c r="B72" s="63"/>
      <c r="C72" s="63"/>
      <c r="D72" s="63"/>
      <c r="E72" s="63"/>
      <c r="F72" s="63"/>
      <c r="G72" s="63"/>
      <c r="H72" s="63"/>
    </row>
    <row r="73" spans="1:9" x14ac:dyDescent="0.45">
      <c r="A73" s="7"/>
    </row>
  </sheetData>
  <mergeCells count="5">
    <mergeCell ref="A70:H72"/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A506-BD97-412C-84EA-10AF0889F620}">
  <dimension ref="A1:Z46"/>
  <sheetViews>
    <sheetView workbookViewId="0">
      <selection activeCell="A2" sqref="A2:D2"/>
    </sheetView>
  </sheetViews>
  <sheetFormatPr defaultColWidth="8.73046875" defaultRowHeight="12.75" x14ac:dyDescent="0.35"/>
  <cols>
    <col min="1" max="1" width="23.73046875" style="21" customWidth="1"/>
    <col min="2" max="2" width="6.3984375" style="21" customWidth="1"/>
    <col min="3" max="3" width="26.3984375" style="21" customWidth="1"/>
    <col min="4" max="4" width="35" style="21" bestFit="1" customWidth="1"/>
    <col min="5" max="5" width="21.73046875" style="21" bestFit="1" customWidth="1"/>
    <col min="6" max="16384" width="8.73046875" style="21"/>
  </cols>
  <sheetData>
    <row r="1" spans="1:26" ht="15.75" customHeight="1" thickBot="1" x14ac:dyDescent="0.45">
      <c r="A1" s="68"/>
      <c r="B1" s="68"/>
      <c r="C1" s="41"/>
      <c r="D1" s="4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 customHeight="1" thickBot="1" x14ac:dyDescent="0.45">
      <c r="A2" s="69" t="s">
        <v>108</v>
      </c>
      <c r="B2" s="70"/>
      <c r="C2" s="70"/>
      <c r="D2" s="70"/>
      <c r="E2" s="42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3.5" customHeight="1" thickBot="1" x14ac:dyDescent="0.45">
      <c r="A3" s="22" t="s">
        <v>47</v>
      </c>
      <c r="B3" s="23" t="s">
        <v>48</v>
      </c>
      <c r="C3" s="24" t="s">
        <v>49</v>
      </c>
      <c r="D3" s="24" t="s">
        <v>109</v>
      </c>
      <c r="E3" s="24" t="s">
        <v>50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 x14ac:dyDescent="0.4">
      <c r="A4" s="43" t="s">
        <v>110</v>
      </c>
      <c r="B4" s="44" t="s">
        <v>111</v>
      </c>
      <c r="C4" s="45" t="s">
        <v>112</v>
      </c>
      <c r="D4" s="46"/>
      <c r="E4" s="25">
        <v>7.9050478776762532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 x14ac:dyDescent="0.4">
      <c r="A5" s="43" t="s">
        <v>113</v>
      </c>
      <c r="B5" s="47" t="s">
        <v>111</v>
      </c>
      <c r="C5" s="45" t="s">
        <v>112</v>
      </c>
      <c r="D5" s="46"/>
      <c r="E5" s="25">
        <v>4.4473625620426889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3.5" customHeight="1" x14ac:dyDescent="0.4">
      <c r="A6" s="48" t="s">
        <v>52</v>
      </c>
      <c r="B6" s="49"/>
      <c r="C6" s="45" t="s">
        <v>81</v>
      </c>
      <c r="D6" s="50" t="s">
        <v>82</v>
      </c>
      <c r="E6" s="25">
        <v>30.753333333333334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3.15" x14ac:dyDescent="0.4">
      <c r="A7" s="43" t="s">
        <v>79</v>
      </c>
      <c r="B7" s="44" t="s">
        <v>80</v>
      </c>
      <c r="C7" s="50" t="s">
        <v>51</v>
      </c>
      <c r="D7" s="50"/>
      <c r="E7" s="26">
        <v>7.533096571185216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39.4" x14ac:dyDescent="0.4">
      <c r="A8" s="48" t="s">
        <v>52</v>
      </c>
      <c r="B8" s="49"/>
      <c r="C8" s="50" t="s">
        <v>53</v>
      </c>
      <c r="D8" s="51" t="s">
        <v>83</v>
      </c>
      <c r="E8" s="26">
        <v>199.25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3.15" x14ac:dyDescent="0.4">
      <c r="A9" s="43" t="s">
        <v>84</v>
      </c>
      <c r="B9" s="44" t="s">
        <v>80</v>
      </c>
      <c r="C9" s="50" t="s">
        <v>51</v>
      </c>
      <c r="D9" s="50"/>
      <c r="E9" s="26">
        <v>3.5631662801322728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3.15" x14ac:dyDescent="0.4">
      <c r="A10" s="52" t="s">
        <v>85</v>
      </c>
      <c r="B10" s="44" t="s">
        <v>80</v>
      </c>
      <c r="C10" s="50" t="s">
        <v>54</v>
      </c>
      <c r="D10" s="50" t="s">
        <v>86</v>
      </c>
      <c r="E10" s="26">
        <v>127.99161052500085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3.15" x14ac:dyDescent="0.4">
      <c r="A11" s="43" t="s">
        <v>52</v>
      </c>
      <c r="B11" s="44"/>
      <c r="C11" s="50" t="s">
        <v>56</v>
      </c>
      <c r="D11" s="50" t="s">
        <v>87</v>
      </c>
      <c r="E11" s="26">
        <v>35.033333333333331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3.15" x14ac:dyDescent="0.4">
      <c r="A12" s="52" t="s">
        <v>52</v>
      </c>
      <c r="B12" s="44"/>
      <c r="C12" s="50" t="s">
        <v>53</v>
      </c>
      <c r="D12" s="50" t="s">
        <v>114</v>
      </c>
      <c r="E12" s="26">
        <v>66.75</v>
      </c>
      <c r="F12" s="20"/>
      <c r="G12" s="20"/>
      <c r="H12" s="20"/>
      <c r="I12" s="27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3.15" x14ac:dyDescent="0.4">
      <c r="A13" s="43" t="s">
        <v>52</v>
      </c>
      <c r="B13" s="44"/>
      <c r="C13" s="50" t="s">
        <v>56</v>
      </c>
      <c r="D13" s="50" t="s">
        <v>115</v>
      </c>
      <c r="E13" s="26">
        <v>63.13333333333334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3.15" x14ac:dyDescent="0.4">
      <c r="A14" s="52" t="s">
        <v>88</v>
      </c>
      <c r="B14" s="44" t="s">
        <v>80</v>
      </c>
      <c r="C14" s="45" t="s">
        <v>51</v>
      </c>
      <c r="D14" s="50"/>
      <c r="E14" s="25">
        <v>4.2836897531276517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3.15" x14ac:dyDescent="0.4">
      <c r="A15" s="43" t="s">
        <v>89</v>
      </c>
      <c r="B15" s="44"/>
      <c r="C15" s="50" t="s">
        <v>90</v>
      </c>
      <c r="D15" s="50"/>
      <c r="E15" s="26">
        <v>3.88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3.5" thickBot="1" x14ac:dyDescent="0.45">
      <c r="A16" s="53" t="s">
        <v>55</v>
      </c>
      <c r="B16" s="54"/>
      <c r="C16" s="55" t="s">
        <v>53</v>
      </c>
      <c r="D16" s="50" t="s">
        <v>91</v>
      </c>
      <c r="E16" s="31">
        <v>33.5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3.15" x14ac:dyDescent="0.4">
      <c r="A17" s="48" t="s">
        <v>57</v>
      </c>
      <c r="B17" s="49" t="s">
        <v>58</v>
      </c>
      <c r="C17" s="56" t="s">
        <v>59</v>
      </c>
      <c r="D17" s="57"/>
      <c r="E17" s="28">
        <v>21.482450880291843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3.15" x14ac:dyDescent="0.4">
      <c r="A18" s="48" t="s">
        <v>92</v>
      </c>
      <c r="B18" s="49" t="s">
        <v>93</v>
      </c>
      <c r="C18" s="56" t="s">
        <v>59</v>
      </c>
      <c r="D18" s="58"/>
      <c r="E18" s="29">
        <v>3.525884493042823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3.5" thickBot="1" x14ac:dyDescent="0.45">
      <c r="A19" s="53" t="s">
        <v>94</v>
      </c>
      <c r="B19" s="59"/>
      <c r="C19" s="60" t="s">
        <v>59</v>
      </c>
      <c r="D19" s="61"/>
      <c r="E19" s="30">
        <v>8.0384786802150892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3.15" x14ac:dyDescent="0.4">
      <c r="A20" s="32" t="s">
        <v>60</v>
      </c>
      <c r="B20" s="20"/>
      <c r="C20" s="20"/>
      <c r="D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3.15" x14ac:dyDescent="0.4">
      <c r="A21" s="49"/>
      <c r="B21" s="20"/>
      <c r="C21" s="49"/>
      <c r="D21" s="4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3.15" x14ac:dyDescent="0.4">
      <c r="A22" s="49"/>
      <c r="B22" s="20"/>
      <c r="C22" s="20"/>
      <c r="D22" s="4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3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3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</sheetData>
  <mergeCells count="2">
    <mergeCell ref="A1:B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Field_Activities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2024-11-13T20:50:30Z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