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5016712135-my.sharepoint.com/personal/bjwatkins_uada_edu/Documents/Desktop/Enterprise Budgets 2025_Online/"/>
    </mc:Choice>
  </mc:AlternateContent>
  <xr:revisionPtr revIDLastSave="99" documentId="8_{C2AA7392-5BE8-47ED-91EF-80AC2DA8D839}" xr6:coauthVersionLast="47" xr6:coauthVersionMax="47" xr10:uidLastSave="{BD81E92E-FC8E-4F35-B713-B7E2BC4C9D20}"/>
  <bookViews>
    <workbookView xWindow="-24555" yWindow="0" windowWidth="14565" windowHeight="12210" xr2:uid="{D29855A1-290D-4B7F-A9E5-99329D8F031A}"/>
  </bookViews>
  <sheets>
    <sheet name="Budget" sheetId="1" r:id="rId1"/>
  </sheets>
  <definedNames>
    <definedName name="Production">#REF!</definedName>
    <definedName name="row">#REF!</definedName>
    <definedName name="same">#REF!</definedName>
    <definedName name="Technology">#REF!</definedName>
    <definedName name="Tillage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E20" i="1"/>
  <c r="E83" i="1" l="1"/>
  <c r="E82" i="1"/>
  <c r="C77" i="1"/>
  <c r="D73" i="1"/>
  <c r="D71" i="1"/>
  <c r="D70" i="1"/>
  <c r="D60" i="1"/>
  <c r="G83" i="1" l="1"/>
  <c r="H83" i="1" s="1"/>
  <c r="G82" i="1"/>
  <c r="H82" i="1" s="1"/>
  <c r="E62" i="1" l="1"/>
  <c r="E58" i="1"/>
  <c r="E57" i="1"/>
  <c r="G57" i="1" s="1"/>
  <c r="E56" i="1"/>
  <c r="G56" i="1" s="1"/>
  <c r="E55" i="1"/>
  <c r="E54" i="1"/>
  <c r="E52" i="1"/>
  <c r="E51" i="1"/>
  <c r="E50" i="1"/>
  <c r="E49" i="1"/>
  <c r="G49" i="1" s="1"/>
  <c r="E45" i="1"/>
  <c r="G45" i="1" s="1"/>
  <c r="E44" i="1"/>
  <c r="G44" i="1" s="1"/>
  <c r="E43" i="1"/>
  <c r="E42" i="1"/>
  <c r="E47" i="1"/>
  <c r="G47" i="1" s="1"/>
  <c r="E46" i="1"/>
  <c r="G46" i="1" s="1"/>
  <c r="E37" i="1"/>
  <c r="G37" i="1" s="1"/>
  <c r="E38" i="1"/>
  <c r="E39" i="1"/>
  <c r="G39" i="1" s="1"/>
  <c r="E36" i="1"/>
  <c r="E32" i="1"/>
  <c r="G32" i="1" s="1"/>
  <c r="E33" i="1"/>
  <c r="E31" i="1"/>
  <c r="E27" i="1"/>
  <c r="G27" i="1" s="1"/>
  <c r="H27" i="1" s="1"/>
  <c r="E8" i="1"/>
  <c r="G8" i="1" s="1"/>
  <c r="G62" i="1" l="1"/>
  <c r="H62" i="1" s="1"/>
  <c r="G58" i="1"/>
  <c r="H58" i="1" s="1"/>
  <c r="H57" i="1"/>
  <c r="H56" i="1"/>
  <c r="G55" i="1"/>
  <c r="H55" i="1" s="1"/>
  <c r="G54" i="1"/>
  <c r="H54" i="1" s="1"/>
  <c r="G52" i="1"/>
  <c r="H52" i="1" s="1"/>
  <c r="G51" i="1"/>
  <c r="H51" i="1" s="1"/>
  <c r="G50" i="1"/>
  <c r="H50" i="1" s="1"/>
  <c r="H49" i="1"/>
  <c r="H45" i="1"/>
  <c r="H44" i="1"/>
  <c r="G43" i="1"/>
  <c r="H43" i="1" s="1"/>
  <c r="G42" i="1"/>
  <c r="H42" i="1" s="1"/>
  <c r="H47" i="1"/>
  <c r="H46" i="1"/>
  <c r="H37" i="1"/>
  <c r="G38" i="1"/>
  <c r="H38" i="1" s="1"/>
  <c r="H39" i="1"/>
  <c r="G36" i="1"/>
  <c r="H36" i="1" s="1"/>
  <c r="H32" i="1"/>
  <c r="G33" i="1"/>
  <c r="H33" i="1" s="1"/>
  <c r="G31" i="1"/>
  <c r="H31" i="1" s="1"/>
  <c r="H8" i="1"/>
  <c r="E25" i="1"/>
  <c r="C22" i="1"/>
  <c r="G25" i="1" l="1"/>
  <c r="H25" i="1" s="1"/>
  <c r="E68" i="1"/>
  <c r="G68" i="1" s="1"/>
  <c r="H68" i="1" l="1"/>
  <c r="E73" i="1" l="1"/>
  <c r="G73" i="1" l="1"/>
  <c r="H73" i="1" s="1"/>
  <c r="E19" i="1" l="1"/>
  <c r="G19" i="1" s="1"/>
  <c r="E16" i="1"/>
  <c r="E18" i="1"/>
  <c r="G18" i="1" s="1"/>
  <c r="H19" i="1" l="1"/>
  <c r="G16" i="1"/>
  <c r="H16" i="1" s="1"/>
  <c r="G20" i="1"/>
  <c r="H20" i="1" s="1"/>
  <c r="H18" i="1"/>
  <c r="E91" i="1" l="1"/>
  <c r="G91" i="1" s="1"/>
  <c r="E90" i="1"/>
  <c r="E89" i="1"/>
  <c r="G89" i="1" s="1"/>
  <c r="H89" i="1" s="1"/>
  <c r="E84" i="1"/>
  <c r="G84" i="1" s="1"/>
  <c r="H84" i="1" s="1"/>
  <c r="E81" i="1"/>
  <c r="E80" i="1"/>
  <c r="G80" i="1" s="1"/>
  <c r="E79" i="1"/>
  <c r="G79" i="1" s="1"/>
  <c r="E77" i="1"/>
  <c r="G77" i="1" s="1"/>
  <c r="H77" i="1" s="1"/>
  <c r="E76" i="1"/>
  <c r="G76" i="1" s="1"/>
  <c r="H76" i="1" s="1"/>
  <c r="E75" i="1"/>
  <c r="G75" i="1" s="1"/>
  <c r="E71" i="1"/>
  <c r="G71" i="1" s="1"/>
  <c r="H71" i="1" s="1"/>
  <c r="E70" i="1"/>
  <c r="G70" i="1" s="1"/>
  <c r="E66" i="1"/>
  <c r="G66" i="1" s="1"/>
  <c r="H66" i="1" s="1"/>
  <c r="E64" i="1"/>
  <c r="E61" i="1"/>
  <c r="G61" i="1" s="1"/>
  <c r="E60" i="1"/>
  <c r="E40" i="1"/>
  <c r="E35" i="1"/>
  <c r="G35" i="1" s="1"/>
  <c r="E34" i="1"/>
  <c r="E30" i="1"/>
  <c r="G30" i="1" s="1"/>
  <c r="E29" i="1"/>
  <c r="G29" i="1" s="1"/>
  <c r="H29" i="1" s="1"/>
  <c r="E26" i="1"/>
  <c r="E24" i="1"/>
  <c r="G24" i="1" s="1"/>
  <c r="H24" i="1" s="1"/>
  <c r="E23" i="1"/>
  <c r="E22" i="1"/>
  <c r="E9" i="1"/>
  <c r="E10" i="1" s="1"/>
  <c r="G22" i="1" l="1"/>
  <c r="H22" i="1" s="1"/>
  <c r="E85" i="1"/>
  <c r="G9" i="1"/>
  <c r="H70" i="1"/>
  <c r="H75" i="1"/>
  <c r="H35" i="1"/>
  <c r="H80" i="1"/>
  <c r="G23" i="1"/>
  <c r="H23" i="1" s="1"/>
  <c r="H30" i="1"/>
  <c r="G40" i="1"/>
  <c r="H40" i="1" s="1"/>
  <c r="G64" i="1"/>
  <c r="H64" i="1" s="1"/>
  <c r="H79" i="1"/>
  <c r="G81" i="1"/>
  <c r="H81" i="1" s="1"/>
  <c r="G26" i="1"/>
  <c r="H26" i="1" s="1"/>
  <c r="H91" i="1"/>
  <c r="E92" i="1"/>
  <c r="H61" i="1"/>
  <c r="G34" i="1"/>
  <c r="H34" i="1" s="1"/>
  <c r="G60" i="1"/>
  <c r="H60" i="1" s="1"/>
  <c r="G90" i="1"/>
  <c r="H90" i="1" s="1"/>
  <c r="G10" i="1" l="1"/>
  <c r="H10" i="1" s="1"/>
  <c r="H9" i="1"/>
  <c r="G92" i="1"/>
  <c r="H92" i="1" s="1"/>
  <c r="E14" i="1" l="1"/>
  <c r="H14" i="1" s="1"/>
  <c r="E93" i="1"/>
  <c r="G85" i="1"/>
  <c r="E86" i="1" l="1"/>
  <c r="H85" i="1"/>
  <c r="G86" i="1"/>
  <c r="G93" i="1"/>
  <c r="G94" i="1" s="1"/>
  <c r="E94" i="1"/>
  <c r="H93" i="1" l="1"/>
  <c r="H86" i="1"/>
  <c r="H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bjwatkins</author>
    <author>Breana Jordan Watkins</author>
  </authors>
  <commentList>
    <comment ref="A14" authorId="0" shapeId="0" xr:uid="{50F712CD-B5D1-4231-8C09-A6E7F453A415}">
      <text>
        <r>
          <rPr>
            <sz val="9"/>
            <color indexed="81"/>
            <rFont val="Tahoma"/>
            <family val="2"/>
          </rPr>
          <t xml:space="preserve">Cash Land Rent is the % share of income a landlord will receive from tenant based upon price x yield.
</t>
        </r>
      </text>
    </comment>
    <comment ref="A16" authorId="1" shapeId="0" xr:uid="{8B3C1A4C-9E38-42D2-B9BC-D463A1018335}">
      <text>
        <r>
          <rPr>
            <sz val="9"/>
            <color indexed="81"/>
            <rFont val="Tahoma"/>
            <family val="2"/>
          </rPr>
          <t xml:space="preserve">Price is from 2024 Crop Budgets. The 2025 cottonseed price will be updated once available in early 2025.
</t>
        </r>
      </text>
    </comment>
  </commentList>
</comments>
</file>

<file path=xl/sharedStrings.xml><?xml version="1.0" encoding="utf-8"?>
<sst xmlns="http://schemas.openxmlformats.org/spreadsheetml/2006/main" count="165" uniqueCount="108">
  <si>
    <t>Landlord</t>
  </si>
  <si>
    <t>Tenant</t>
  </si>
  <si>
    <t>ITEM</t>
  </si>
  <si>
    <t>UNIT</t>
  </si>
  <si>
    <t>PRICE</t>
  </si>
  <si>
    <t>QUANTITY</t>
  </si>
  <si>
    <t>Total Amount</t>
  </si>
  <si>
    <t>Share %</t>
  </si>
  <si>
    <t>Share</t>
  </si>
  <si>
    <t>INCOME</t>
  </si>
  <si>
    <t>TOTAL INCOME</t>
  </si>
  <si>
    <t xml:space="preserve">                                                                       </t>
  </si>
  <si>
    <t>DIRECT EXPENSES</t>
  </si>
  <si>
    <t>appl</t>
  </si>
  <si>
    <t xml:space="preserve">  FERTILIZERS</t>
  </si>
  <si>
    <t>pt</t>
  </si>
  <si>
    <t>oz</t>
  </si>
  <si>
    <t xml:space="preserve">  HERBICIDES</t>
  </si>
  <si>
    <t xml:space="preserve">  INSECTICIDES</t>
  </si>
  <si>
    <t xml:space="preserve">  SEED/PLANTS</t>
  </si>
  <si>
    <t>acre</t>
  </si>
  <si>
    <t xml:space="preserve">  OPERATOR LABOR      </t>
  </si>
  <si>
    <t>Tractors</t>
  </si>
  <si>
    <t>hour</t>
  </si>
  <si>
    <t>Harvesters</t>
  </si>
  <si>
    <t>Special Labor</t>
  </si>
  <si>
    <t xml:space="preserve">  DIESEL FUEL</t>
  </si>
  <si>
    <t>gal</t>
  </si>
  <si>
    <t xml:space="preserve">  REPAIR &amp; MAINTENANCE</t>
  </si>
  <si>
    <t>INTEREST ON OP. CAP.</t>
  </si>
  <si>
    <t>FIXED EXPENSES</t>
  </si>
  <si>
    <t>TOTAL FIXED EXPENSES</t>
  </si>
  <si>
    <t>TOTAL SPECIFIED EXPENSES</t>
  </si>
  <si>
    <t>RETURNS ABOVE TOTAL SPECIFIED EXPENSES</t>
  </si>
  <si>
    <t>lbs</t>
  </si>
  <si>
    <t xml:space="preserve">  CUSTOM SPRAY AND FERTILIZER</t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</si>
  <si>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</si>
  <si>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Potash (0-0-60)</t>
    </r>
    <r>
      <rPr>
        <vertAlign val="superscript"/>
        <sz val="11"/>
        <color rgb="FF990000"/>
        <rFont val="Calibri"/>
        <family val="2"/>
        <scheme val="minor"/>
      </rPr>
      <t>2</t>
    </r>
  </si>
  <si>
    <t xml:space="preserve">  CROP CONSULTANT/SCOUTING FEE</t>
  </si>
  <si>
    <t>Tractors/Implements</t>
  </si>
  <si>
    <t xml:space="preserve">  CROP INSURANCE</t>
  </si>
  <si>
    <t xml:space="preserve">  LAND EXPENSE</t>
  </si>
  <si>
    <t>Cash Land Rent</t>
  </si>
  <si>
    <t xml:space="preserve">  IRRIGATE LABOR</t>
  </si>
  <si>
    <t>Tractors/Implements**</t>
  </si>
  <si>
    <t>__________________________________________________________________________________________________</t>
  </si>
  <si>
    <r>
      <t>Phosphate (0-46-0)</t>
    </r>
    <r>
      <rPr>
        <vertAlign val="superscript"/>
        <sz val="11"/>
        <color rgb="FF990000"/>
        <rFont val="Calibri"/>
        <family val="2"/>
        <scheme val="minor"/>
      </rPr>
      <t>2</t>
    </r>
  </si>
  <si>
    <t>thous</t>
  </si>
  <si>
    <t xml:space="preserve">  SUPPLIES</t>
  </si>
  <si>
    <t>Polypipe</t>
  </si>
  <si>
    <t>Ac-In</t>
  </si>
  <si>
    <t>qt</t>
  </si>
  <si>
    <t>Furrow Irr.</t>
  </si>
  <si>
    <t xml:space="preserve">              Estimated Costs and Returns per Acre</t>
  </si>
  <si>
    <r>
      <t>2,4-D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</si>
  <si>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Ground App</t>
    </r>
    <r>
      <rPr>
        <vertAlign val="superscript"/>
        <sz val="11"/>
        <color rgb="FF990000"/>
        <rFont val="Calibri"/>
        <family val="2"/>
        <scheme val="minor"/>
      </rPr>
      <t>1,2,3,4,5</t>
    </r>
  </si>
  <si>
    <r>
      <t>Aerial App Fert</t>
    </r>
    <r>
      <rPr>
        <vertAlign val="superscript"/>
        <sz val="11"/>
        <color rgb="FF990000"/>
        <rFont val="Calibri"/>
        <family val="2"/>
        <scheme val="minor"/>
      </rPr>
      <t>7</t>
    </r>
  </si>
  <si>
    <r>
      <t>Aerial App Chem</t>
    </r>
    <r>
      <rPr>
        <vertAlign val="superscript"/>
        <sz val="11"/>
        <color rgb="FF990000"/>
        <rFont val="Calibri"/>
        <family val="2"/>
        <scheme val="minor"/>
      </rPr>
      <t>6</t>
    </r>
  </si>
  <si>
    <t>**Implements assumed in use for this budget are as follows: 1 x disk; 1 x field cultivator; 1 x bedder/hipper; 1 x row crop cultivator; 1 x do-all; 1 x planter; 1 x polypipe; roll out, punch, take up</t>
  </si>
  <si>
    <t xml:space="preserve">         B3XF Cotton</t>
  </si>
  <si>
    <t>Cotton</t>
  </si>
  <si>
    <t xml:space="preserve">     Cottonseed Value</t>
  </si>
  <si>
    <t>Ton</t>
  </si>
  <si>
    <t>Cottonseed</t>
  </si>
  <si>
    <t xml:space="preserve">  PGR (growth regulator)</t>
  </si>
  <si>
    <t xml:space="preserve">  DEFOLIANT</t>
  </si>
  <si>
    <t>Hauling, Ginning</t>
  </si>
  <si>
    <t xml:space="preserve">  POST-HARVEST EXPENSES</t>
  </si>
  <si>
    <t>Storage and Warehousing</t>
  </si>
  <si>
    <t>bale</t>
  </si>
  <si>
    <t>Promotion Board, Classing</t>
  </si>
  <si>
    <t>Cotton Consultant</t>
  </si>
  <si>
    <t>Cotton Crop Insurance</t>
  </si>
  <si>
    <t>TOTAL OPERATING EXPENSES</t>
  </si>
  <si>
    <t>RETURNS ABOVE OPERATING EXPENSES</t>
  </si>
  <si>
    <r>
      <t>DAP (18-46-0)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</si>
  <si>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Boron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</si>
  <si>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Cotoran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</si>
  <si>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Gramoxone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</si>
  <si>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Xtendimax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</si>
  <si>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Glufosinate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</si>
  <si>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Outlook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</si>
  <si>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Glufosinate</t>
    </r>
    <r>
      <rPr>
        <vertAlign val="superscript"/>
        <sz val="11"/>
        <color rgb="FF990000"/>
        <rFont val="Calibri"/>
        <family val="2"/>
        <scheme val="minor"/>
      </rPr>
      <t>6</t>
    </r>
  </si>
  <si>
    <r>
      <t>Metolachlor</t>
    </r>
    <r>
      <rPr>
        <vertAlign val="superscript"/>
        <sz val="11"/>
        <color rgb="FF990000"/>
        <rFont val="Calibri"/>
        <family val="2"/>
        <scheme val="minor"/>
      </rPr>
      <t>6</t>
    </r>
  </si>
  <si>
    <r>
      <t>Diamond</t>
    </r>
    <r>
      <rPr>
        <vertAlign val="superscript"/>
        <sz val="11"/>
        <color rgb="FF990000"/>
        <rFont val="Calibri"/>
        <family val="2"/>
        <scheme val="minor"/>
      </rPr>
      <t>6</t>
    </r>
  </si>
  <si>
    <r>
      <t xml:space="preserve">Mepiquat Chloride </t>
    </r>
    <r>
      <rPr>
        <vertAlign val="superscript"/>
        <sz val="11"/>
        <color rgb="FF990000"/>
        <rFont val="Calibri"/>
        <family val="2"/>
        <scheme val="minor"/>
      </rPr>
      <t>6</t>
    </r>
  </si>
  <si>
    <r>
      <t>Urea (46-0-0)</t>
    </r>
    <r>
      <rPr>
        <vertAlign val="superscript"/>
        <sz val="11"/>
        <color rgb="FF990000"/>
        <rFont val="Calibri"/>
        <family val="2"/>
        <scheme val="minor"/>
      </rPr>
      <t>5,7</t>
    </r>
  </si>
  <si>
    <r>
      <t>Ammonium Sulfate</t>
    </r>
    <r>
      <rPr>
        <vertAlign val="superscript"/>
        <sz val="11"/>
        <color rgb="FF990000"/>
        <rFont val="Calibri"/>
        <family val="2"/>
        <scheme val="minor"/>
      </rPr>
      <t>7</t>
    </r>
  </si>
  <si>
    <r>
      <t>Glufosinate</t>
    </r>
    <r>
      <rPr>
        <vertAlign val="superscript"/>
        <sz val="11"/>
        <color rgb="FF990000"/>
        <rFont val="Calibri"/>
        <family val="2"/>
        <scheme val="minor"/>
      </rPr>
      <t>8</t>
    </r>
  </si>
  <si>
    <r>
      <t>Direx</t>
    </r>
    <r>
      <rPr>
        <vertAlign val="superscript"/>
        <sz val="11"/>
        <color rgb="FF990000"/>
        <rFont val="Calibri"/>
        <family val="2"/>
        <scheme val="minor"/>
      </rPr>
      <t>8</t>
    </r>
  </si>
  <si>
    <r>
      <t>MSMA 6</t>
    </r>
    <r>
      <rPr>
        <vertAlign val="superscript"/>
        <sz val="11"/>
        <color rgb="FF990000"/>
        <rFont val="Calibri"/>
        <family val="2"/>
        <scheme val="minor"/>
      </rPr>
      <t>8</t>
    </r>
  </si>
  <si>
    <r>
      <t>Diamond</t>
    </r>
    <r>
      <rPr>
        <vertAlign val="superscript"/>
        <sz val="11"/>
        <color rgb="FF990000"/>
        <rFont val="Calibri"/>
        <family val="2"/>
        <scheme val="minor"/>
      </rPr>
      <t>9</t>
    </r>
  </si>
  <si>
    <r>
      <t xml:space="preserve">Mepiquat Chloride </t>
    </r>
    <r>
      <rPr>
        <vertAlign val="superscript"/>
        <sz val="11"/>
        <color rgb="FF990000"/>
        <rFont val="Calibri"/>
        <family val="2"/>
        <scheme val="minor"/>
      </rPr>
      <t>9</t>
    </r>
  </si>
  <si>
    <r>
      <t>Transform</t>
    </r>
    <r>
      <rPr>
        <vertAlign val="superscript"/>
        <sz val="11"/>
        <color rgb="FF990000"/>
        <rFont val="Calibri"/>
        <family val="2"/>
        <scheme val="minor"/>
      </rPr>
      <t>10</t>
    </r>
  </si>
  <si>
    <r>
      <t>Transform</t>
    </r>
    <r>
      <rPr>
        <vertAlign val="superscript"/>
        <sz val="11"/>
        <color rgb="FF990000"/>
        <rFont val="Calibri"/>
        <family val="2"/>
        <scheme val="minor"/>
      </rPr>
      <t>11</t>
    </r>
  </si>
  <si>
    <r>
      <t xml:space="preserve">Mepiquat Chloride </t>
    </r>
    <r>
      <rPr>
        <vertAlign val="superscript"/>
        <sz val="11"/>
        <color rgb="FF990000"/>
        <rFont val="Calibri"/>
        <family val="2"/>
        <scheme val="minor"/>
      </rPr>
      <t>10</t>
    </r>
  </si>
  <si>
    <r>
      <t xml:space="preserve">Mepiquat Chloride </t>
    </r>
    <r>
      <rPr>
        <vertAlign val="superscript"/>
        <sz val="11"/>
        <color rgb="FF990000"/>
        <rFont val="Calibri"/>
        <family val="2"/>
        <scheme val="minor"/>
      </rPr>
      <t>11</t>
    </r>
  </si>
  <si>
    <r>
      <t xml:space="preserve">Dropp </t>
    </r>
    <r>
      <rPr>
        <vertAlign val="superscript"/>
        <sz val="11"/>
        <color rgb="FF990000"/>
        <rFont val="Calibri"/>
        <family val="2"/>
        <scheme val="minor"/>
      </rPr>
      <t>12</t>
    </r>
  </si>
  <si>
    <r>
      <t xml:space="preserve">Folex </t>
    </r>
    <r>
      <rPr>
        <vertAlign val="superscript"/>
        <sz val="11"/>
        <color rgb="FF990000"/>
        <rFont val="Calibri"/>
        <family val="2"/>
        <scheme val="minor"/>
      </rPr>
      <t>12</t>
    </r>
  </si>
  <si>
    <r>
      <t xml:space="preserve">Prep </t>
    </r>
    <r>
      <rPr>
        <vertAlign val="superscript"/>
        <sz val="11"/>
        <color rgb="FF990000"/>
        <rFont val="Calibri"/>
        <family val="2"/>
        <scheme val="minor"/>
      </rPr>
      <t>12</t>
    </r>
  </si>
  <si>
    <r>
      <t xml:space="preserve">Folex </t>
    </r>
    <r>
      <rPr>
        <vertAlign val="superscript"/>
        <sz val="11"/>
        <color rgb="FF990000"/>
        <rFont val="Calibri"/>
        <family val="2"/>
        <scheme val="minor"/>
      </rPr>
      <t>13</t>
    </r>
  </si>
  <si>
    <r>
      <t xml:space="preserve">Prep </t>
    </r>
    <r>
      <rPr>
        <vertAlign val="superscript"/>
        <sz val="11"/>
        <color rgb="FF990000"/>
        <rFont val="Calibri"/>
        <family val="2"/>
        <scheme val="minor"/>
      </rPr>
      <t>13</t>
    </r>
  </si>
  <si>
    <t xml:space="preserve">               Furrow Irrigated, 12 ac-in., Arkansas, 2025</t>
  </si>
  <si>
    <r>
      <t>Centric</t>
    </r>
    <r>
      <rPr>
        <vertAlign val="superscript"/>
        <sz val="11"/>
        <color rgb="FF990000"/>
        <rFont val="Calibri"/>
        <family val="2"/>
        <scheme val="minor"/>
      </rPr>
      <t>6</t>
    </r>
  </si>
  <si>
    <r>
      <t>Centric</t>
    </r>
    <r>
      <rPr>
        <vertAlign val="superscript"/>
        <sz val="11"/>
        <color rgb="FF990000"/>
        <rFont val="Calibri"/>
        <family val="2"/>
        <scheme val="minor"/>
      </rPr>
      <t>9</t>
    </r>
  </si>
  <si>
    <t>Round Module Cover</t>
  </si>
  <si>
    <t>Boll Weevil Eradication Fee</t>
  </si>
  <si>
    <t>Note: Cost of production estimates are based on input prices gathered in fall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</si>
</sst>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%"/>
    <numFmt numFmtId="165" formatCode="_(&quot;$&quot;* #,##0.000_);_(&quot;$&quot;* \(#,##0.000\);_(&quot;$&quot;* &quot;-&quot;??_);_(@_)"/>
    <numFmt numFmtId="166" formatCode="0.0000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rgb="FF99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u/>
      <sz val="10"/>
      <color indexed="12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44" fontId="0" fillId="0" borderId="0" xfId="1" applyFont="1"/>
    <xf numFmtId="0" fontId="3" fillId="0" borderId="1" xfId="0" applyFont="1" applyBorder="1"/>
    <xf numFmtId="44" fontId="3" fillId="0" borderId="1" xfId="1" applyFont="1" applyBorder="1"/>
    <xf numFmtId="164" fontId="3" fillId="0" borderId="1" xfId="0" applyNumberFormat="1" applyFont="1" applyBorder="1"/>
    <xf numFmtId="44" fontId="0" fillId="0" borderId="0" xfId="0" applyNumberFormat="1"/>
    <xf numFmtId="0" fontId="4" fillId="0" borderId="0" xfId="0" applyFont="1"/>
    <xf numFmtId="0" fontId="3" fillId="0" borderId="0" xfId="0" applyFont="1"/>
    <xf numFmtId="44" fontId="3" fillId="0" borderId="0" xfId="1" applyFont="1"/>
    <xf numFmtId="164" fontId="3" fillId="0" borderId="0" xfId="0" applyNumberFormat="1" applyFont="1"/>
    <xf numFmtId="44" fontId="0" fillId="0" borderId="0" xfId="1" applyFont="1" applyBorder="1"/>
    <xf numFmtId="165" fontId="3" fillId="0" borderId="0" xfId="1" applyNumberFormat="1" applyFont="1"/>
    <xf numFmtId="166" fontId="3" fillId="0" borderId="0" xfId="0" applyNumberFormat="1" applyFont="1"/>
    <xf numFmtId="167" fontId="3" fillId="0" borderId="0" xfId="0" applyNumberFormat="1" applyFont="1"/>
    <xf numFmtId="44" fontId="4" fillId="0" borderId="0" xfId="1" applyFont="1"/>
    <xf numFmtId="44" fontId="2" fillId="0" borderId="0" xfId="1" applyFont="1"/>
    <xf numFmtId="44" fontId="2" fillId="0" borderId="0" xfId="0" applyNumberFormat="1" applyFont="1"/>
    <xf numFmtId="1" fontId="3" fillId="0" borderId="0" xfId="0" applyNumberFormat="1" applyFont="1"/>
    <xf numFmtId="0" fontId="0" fillId="0" borderId="0" xfId="0" applyAlignment="1">
      <alignment wrapText="1"/>
    </xf>
    <xf numFmtId="44" fontId="3" fillId="0" borderId="0" xfId="1" applyFont="1" applyBorder="1"/>
    <xf numFmtId="44" fontId="2" fillId="0" borderId="0" xfId="1" applyFont="1" applyBorder="1"/>
    <xf numFmtId="0" fontId="10" fillId="0" borderId="0" xfId="0" applyFont="1"/>
    <xf numFmtId="44" fontId="10" fillId="0" borderId="0" xfId="0" applyNumberFormat="1" applyFont="1"/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3" fillId="0" borderId="1" xfId="0" applyNumberFormat="1" applyFont="1" applyBorder="1"/>
  </cellXfs>
  <cellStyles count="4">
    <cellStyle name="Currency" xfId="1" builtinId="4"/>
    <cellStyle name="Hyperlink 2" xfId="3" xr:uid="{FE333539-0EDB-4018-9D9D-02CDC804A42E}"/>
    <cellStyle name="Normal" xfId="0" builtinId="0"/>
    <cellStyle name="Normal 2" xfId="2" xr:uid="{7F815CE7-D695-4C0A-8D2B-F4CD3FE460F1}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82315</xdr:colOff>
      <xdr:row>0</xdr:row>
      <xdr:rowOff>47625</xdr:rowOff>
    </xdr:from>
    <xdr:to>
      <xdr:col>7</xdr:col>
      <xdr:colOff>684386</xdr:colOff>
      <xdr:row>2</xdr:row>
      <xdr:rowOff>209550</xdr:rowOff>
    </xdr:to>
    <xdr:pic>
      <xdr:nvPicPr>
        <xdr:cNvPr id="5" name="Picture 4" descr="University of Arkansas System Division of Agriculture Research and Extension Logo">
          <a:extLst>
            <a:ext uri="{FF2B5EF4-FFF2-40B4-BE49-F238E27FC236}">
              <a16:creationId xmlns:a16="http://schemas.microsoft.com/office/drawing/2014/main" id="{83E90C1F-02E1-4699-8EC1-7B69C1937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6765" y="47625"/>
          <a:ext cx="1211671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03A5-EB3B-488D-892A-771E1F7D2B1B}">
  <dimension ref="A1:J99"/>
  <sheetViews>
    <sheetView tabSelected="1" workbookViewId="0">
      <selection sqref="A1:H1"/>
    </sheetView>
  </sheetViews>
  <sheetFormatPr defaultRowHeight="14.25" x14ac:dyDescent="0.45"/>
  <cols>
    <col min="1" max="1" width="23.73046875" customWidth="1"/>
    <col min="3" max="3" width="9" style="8" bestFit="1" customWidth="1"/>
    <col min="4" max="4" width="10.265625" bestFit="1" customWidth="1"/>
    <col min="5" max="5" width="14.59765625" style="8" bestFit="1" customWidth="1"/>
    <col min="6" max="6" width="10.1328125" customWidth="1"/>
    <col min="7" max="7" width="9.1328125" customWidth="1"/>
    <col min="8" max="8" width="11.86328125" customWidth="1"/>
    <col min="9" max="9" width="1.265625" customWidth="1"/>
  </cols>
  <sheetData>
    <row r="1" spans="1:8" ht="18" x14ac:dyDescent="0.55000000000000004">
      <c r="A1" s="30" t="s">
        <v>53</v>
      </c>
      <c r="B1" s="30"/>
      <c r="C1" s="30"/>
      <c r="D1" s="30"/>
      <c r="E1" s="30"/>
      <c r="F1" s="30"/>
      <c r="G1" s="30"/>
      <c r="H1" s="30"/>
    </row>
    <row r="2" spans="1:8" ht="18" x14ac:dyDescent="0.55000000000000004">
      <c r="A2" s="31" t="s">
        <v>59</v>
      </c>
      <c r="B2" s="31"/>
      <c r="C2" s="31"/>
      <c r="D2" s="31"/>
      <c r="E2" s="31"/>
      <c r="F2" s="31"/>
      <c r="G2" s="31"/>
      <c r="H2" s="31"/>
    </row>
    <row r="3" spans="1:8" ht="18.399999999999999" thickBot="1" x14ac:dyDescent="0.6">
      <c r="A3" s="32" t="s">
        <v>102</v>
      </c>
      <c r="B3" s="32"/>
      <c r="C3" s="32"/>
      <c r="D3" s="32"/>
      <c r="E3" s="32"/>
      <c r="F3" s="32"/>
      <c r="G3" s="32"/>
      <c r="H3" s="32"/>
    </row>
    <row r="4" spans="1:8" ht="14.65" thickTop="1" x14ac:dyDescent="0.45">
      <c r="A4" s="1"/>
      <c r="B4" s="1"/>
      <c r="C4" s="2"/>
      <c r="D4" s="1"/>
      <c r="E4" s="2"/>
      <c r="F4" s="33" t="s">
        <v>0</v>
      </c>
      <c r="G4" s="33"/>
      <c r="H4" s="3" t="s">
        <v>1</v>
      </c>
    </row>
    <row r="5" spans="1:8" x14ac:dyDescent="0.4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8</v>
      </c>
    </row>
    <row r="6" spans="1:8" x14ac:dyDescent="0.45">
      <c r="A6" s="7" t="s">
        <v>9</v>
      </c>
      <c r="B6" s="7"/>
      <c r="C6" s="27"/>
      <c r="D6" s="7"/>
      <c r="E6" s="27"/>
      <c r="F6" s="3"/>
      <c r="G6" s="3"/>
      <c r="H6" s="3"/>
    </row>
    <row r="7" spans="1:8" x14ac:dyDescent="0.45">
      <c r="A7" s="7"/>
      <c r="B7" s="7"/>
      <c r="C7" s="27"/>
      <c r="D7" s="7"/>
      <c r="E7" s="27"/>
      <c r="F7" s="3"/>
      <c r="G7" s="3"/>
      <c r="H7" s="3"/>
    </row>
    <row r="8" spans="1:8" x14ac:dyDescent="0.45">
      <c r="A8" s="14" t="s">
        <v>60</v>
      </c>
      <c r="B8" s="14" t="s">
        <v>34</v>
      </c>
      <c r="C8" s="26">
        <v>0.65</v>
      </c>
      <c r="D8" s="14">
        <v>1200</v>
      </c>
      <c r="E8" s="17">
        <f>ROUND(C8*D8,2)</f>
        <v>780</v>
      </c>
      <c r="F8" s="16">
        <v>0.2</v>
      </c>
      <c r="G8" s="17">
        <f>ROUND(E8*F8,2)</f>
        <v>156</v>
      </c>
      <c r="H8" s="17">
        <f>ROUND(E8-G8,2)</f>
        <v>624</v>
      </c>
    </row>
    <row r="9" spans="1:8" x14ac:dyDescent="0.45">
      <c r="A9" s="9" t="s">
        <v>61</v>
      </c>
      <c r="B9" s="9" t="s">
        <v>62</v>
      </c>
      <c r="C9" s="10">
        <v>199.53</v>
      </c>
      <c r="D9" s="34">
        <v>0.9</v>
      </c>
      <c r="E9" s="2">
        <f>ROUND(C9*D9,2)</f>
        <v>179.58</v>
      </c>
      <c r="F9" s="11">
        <f>F8</f>
        <v>0.2</v>
      </c>
      <c r="G9" s="2">
        <f>ROUND(E9*F9,2)</f>
        <v>35.92</v>
      </c>
      <c r="H9" s="2">
        <f>ROUND(E9-G9,2)</f>
        <v>143.66</v>
      </c>
    </row>
    <row r="10" spans="1:8" x14ac:dyDescent="0.45">
      <c r="A10" s="7" t="s">
        <v>10</v>
      </c>
      <c r="E10" s="8">
        <f>SUM(E8:E9)</f>
        <v>959.58</v>
      </c>
      <c r="G10" s="12">
        <f>SUM(G8:G9)</f>
        <v>191.92000000000002</v>
      </c>
      <c r="H10" s="12">
        <f>ROUND(E10-G10,2)</f>
        <v>767.66</v>
      </c>
    </row>
    <row r="11" spans="1:8" ht="7.5" customHeight="1" x14ac:dyDescent="0.45">
      <c r="A11" t="s">
        <v>11</v>
      </c>
    </row>
    <row r="12" spans="1:8" x14ac:dyDescent="0.45">
      <c r="A12" s="7" t="s">
        <v>12</v>
      </c>
    </row>
    <row r="13" spans="1:8" x14ac:dyDescent="0.45">
      <c r="A13" s="13" t="s">
        <v>41</v>
      </c>
    </row>
    <row r="14" spans="1:8" x14ac:dyDescent="0.45">
      <c r="A14" s="14" t="s">
        <v>42</v>
      </c>
      <c r="B14" s="14" t="s">
        <v>20</v>
      </c>
      <c r="C14" s="15"/>
      <c r="D14" s="14"/>
      <c r="E14" s="8">
        <f>G10</f>
        <v>191.92000000000002</v>
      </c>
      <c r="F14" s="16"/>
      <c r="G14" s="8"/>
      <c r="H14" s="8">
        <f>E14</f>
        <v>191.92000000000002</v>
      </c>
    </row>
    <row r="15" spans="1:8" x14ac:dyDescent="0.45">
      <c r="A15" s="13" t="s">
        <v>19</v>
      </c>
    </row>
    <row r="16" spans="1:8" x14ac:dyDescent="0.45">
      <c r="A16" s="14" t="s">
        <v>63</v>
      </c>
      <c r="B16" s="14" t="s">
        <v>47</v>
      </c>
      <c r="C16" s="15">
        <v>2.35</v>
      </c>
      <c r="D16" s="14">
        <v>47.5</v>
      </c>
      <c r="E16" s="8">
        <f>ROUND(C16*D16,2)</f>
        <v>111.63</v>
      </c>
      <c r="F16" s="16">
        <v>0</v>
      </c>
      <c r="G16" s="8">
        <f>ROUND(E16*F16,2)</f>
        <v>0</v>
      </c>
      <c r="H16" s="8">
        <f>ROUND(E16-G16,2)</f>
        <v>111.63</v>
      </c>
    </row>
    <row r="17" spans="1:10" x14ac:dyDescent="0.45">
      <c r="A17" s="13" t="s">
        <v>35</v>
      </c>
      <c r="J17" s="28"/>
    </row>
    <row r="18" spans="1:10" ht="15.75" x14ac:dyDescent="0.45">
      <c r="A18" s="14" t="s">
        <v>55</v>
      </c>
      <c r="B18" s="14" t="s">
        <v>13</v>
      </c>
      <c r="C18" s="15">
        <v>8.5</v>
      </c>
      <c r="D18" s="14">
        <v>4</v>
      </c>
      <c r="E18" s="8">
        <f>ROUND(C18*D18,2)</f>
        <v>34</v>
      </c>
      <c r="F18" s="16">
        <v>0</v>
      </c>
      <c r="G18" s="8">
        <f>ROUND(E18*F18,2)</f>
        <v>0</v>
      </c>
      <c r="H18" s="8">
        <f>ROUND(E18-G18,2)</f>
        <v>34</v>
      </c>
      <c r="I18" s="8"/>
      <c r="J18" s="28"/>
    </row>
    <row r="19" spans="1:10" ht="15.75" x14ac:dyDescent="0.45">
      <c r="A19" s="14" t="s">
        <v>57</v>
      </c>
      <c r="B19" s="14" t="s">
        <v>13</v>
      </c>
      <c r="C19" s="15">
        <v>10</v>
      </c>
      <c r="D19" s="14">
        <v>8</v>
      </c>
      <c r="E19" s="8">
        <f>ROUND(C19*D19,2)</f>
        <v>80</v>
      </c>
      <c r="F19" s="16">
        <v>0</v>
      </c>
      <c r="G19" s="8">
        <f>ROUND(E19*F19,2)</f>
        <v>0</v>
      </c>
      <c r="H19" s="8">
        <f>ROUND(E19-G19,2)</f>
        <v>80</v>
      </c>
      <c r="I19" s="8"/>
      <c r="J19" s="28"/>
    </row>
    <row r="20" spans="1:10" ht="15.75" x14ac:dyDescent="0.45">
      <c r="A20" s="14" t="s">
        <v>56</v>
      </c>
      <c r="B20" s="14" t="s">
        <v>34</v>
      </c>
      <c r="C20" s="18">
        <v>0.1</v>
      </c>
      <c r="D20" s="14">
        <v>125</v>
      </c>
      <c r="E20" s="8">
        <f>FLOOR((C20*D20), 10)</f>
        <v>10</v>
      </c>
      <c r="F20" s="16">
        <v>0</v>
      </c>
      <c r="G20" s="8">
        <f>ROUND(E20*F20,2)</f>
        <v>0</v>
      </c>
      <c r="H20" s="8">
        <f>ROUND(E20-G20,2)</f>
        <v>10</v>
      </c>
      <c r="I20" s="8"/>
      <c r="J20" s="29"/>
    </row>
    <row r="21" spans="1:10" x14ac:dyDescent="0.45">
      <c r="A21" s="13" t="s">
        <v>14</v>
      </c>
      <c r="J21" s="28"/>
    </row>
    <row r="22" spans="1:10" ht="15.75" x14ac:dyDescent="0.45">
      <c r="A22" s="14" t="s">
        <v>46</v>
      </c>
      <c r="B22" s="14" t="s">
        <v>34</v>
      </c>
      <c r="C22" s="15">
        <f>700/2000</f>
        <v>0.35</v>
      </c>
      <c r="D22" s="14">
        <v>0</v>
      </c>
      <c r="E22" s="8">
        <f t="shared" ref="E22:E27" si="0">ROUND(C22*D22,2)</f>
        <v>0</v>
      </c>
      <c r="F22" s="16">
        <v>0</v>
      </c>
      <c r="G22" s="8">
        <f t="shared" ref="G22:G27" si="1">ROUND(E22*F22,2)</f>
        <v>0</v>
      </c>
      <c r="H22" s="8">
        <f t="shared" ref="H22:H27" si="2">ROUND(E22-G22,2)</f>
        <v>0</v>
      </c>
      <c r="I22" s="8"/>
      <c r="J22" s="28"/>
    </row>
    <row r="23" spans="1:10" ht="15.75" x14ac:dyDescent="0.45">
      <c r="A23" s="14" t="s">
        <v>37</v>
      </c>
      <c r="B23" s="14" t="s">
        <v>34</v>
      </c>
      <c r="C23" s="15">
        <v>0.25</v>
      </c>
      <c r="D23" s="14">
        <v>100</v>
      </c>
      <c r="E23" s="8">
        <f t="shared" si="0"/>
        <v>25</v>
      </c>
      <c r="F23" s="16">
        <v>0</v>
      </c>
      <c r="G23" s="8">
        <f t="shared" si="1"/>
        <v>0</v>
      </c>
      <c r="H23" s="8">
        <f t="shared" si="2"/>
        <v>25</v>
      </c>
      <c r="I23" s="8"/>
      <c r="J23" s="28"/>
    </row>
    <row r="24" spans="1:10" ht="15.75" x14ac:dyDescent="0.45">
      <c r="A24" s="14" t="s">
        <v>86</v>
      </c>
      <c r="B24" s="14" t="s">
        <v>34</v>
      </c>
      <c r="C24" s="15">
        <v>0.25750000000000001</v>
      </c>
      <c r="D24" s="14">
        <v>175</v>
      </c>
      <c r="E24" s="8">
        <f t="shared" si="0"/>
        <v>45.06</v>
      </c>
      <c r="F24" s="16">
        <v>0</v>
      </c>
      <c r="G24" s="8">
        <f t="shared" si="1"/>
        <v>0</v>
      </c>
      <c r="H24" s="8">
        <f t="shared" si="2"/>
        <v>45.06</v>
      </c>
      <c r="I24" s="8"/>
      <c r="J24" s="28"/>
    </row>
    <row r="25" spans="1:10" ht="15.75" x14ac:dyDescent="0.45">
      <c r="A25" s="14" t="s">
        <v>87</v>
      </c>
      <c r="B25" s="14" t="s">
        <v>34</v>
      </c>
      <c r="C25" s="15">
        <v>0.26</v>
      </c>
      <c r="D25" s="14">
        <v>50</v>
      </c>
      <c r="E25" s="8">
        <f t="shared" si="0"/>
        <v>13</v>
      </c>
      <c r="F25" s="16">
        <v>0</v>
      </c>
      <c r="G25" s="8">
        <f t="shared" si="1"/>
        <v>0</v>
      </c>
      <c r="H25" s="8">
        <f t="shared" si="2"/>
        <v>13</v>
      </c>
      <c r="I25" s="8"/>
      <c r="J25" s="28"/>
    </row>
    <row r="26" spans="1:10" ht="15.75" x14ac:dyDescent="0.45">
      <c r="A26" s="14" t="s">
        <v>76</v>
      </c>
      <c r="B26" s="14" t="s">
        <v>34</v>
      </c>
      <c r="C26" s="15">
        <v>0.72</v>
      </c>
      <c r="D26" s="14">
        <v>1</v>
      </c>
      <c r="E26" s="8">
        <f t="shared" si="0"/>
        <v>0.72</v>
      </c>
      <c r="F26" s="16">
        <v>0</v>
      </c>
      <c r="G26" s="8">
        <f t="shared" si="1"/>
        <v>0</v>
      </c>
      <c r="H26" s="8">
        <f t="shared" si="2"/>
        <v>0.72</v>
      </c>
      <c r="I26" s="8"/>
      <c r="J26" s="29"/>
    </row>
    <row r="27" spans="1:10" ht="15.75" x14ac:dyDescent="0.45">
      <c r="A27" s="14" t="s">
        <v>75</v>
      </c>
      <c r="B27" s="14" t="s">
        <v>34</v>
      </c>
      <c r="C27" s="15">
        <v>0.39500000000000002</v>
      </c>
      <c r="D27" s="14">
        <v>100</v>
      </c>
      <c r="E27" s="8">
        <f t="shared" si="0"/>
        <v>39.5</v>
      </c>
      <c r="F27" s="16">
        <v>0</v>
      </c>
      <c r="G27" s="8">
        <f t="shared" si="1"/>
        <v>0</v>
      </c>
      <c r="H27" s="8">
        <f t="shared" si="2"/>
        <v>39.5</v>
      </c>
      <c r="I27" s="8"/>
      <c r="J27" s="29"/>
    </row>
    <row r="28" spans="1:10" x14ac:dyDescent="0.45">
      <c r="A28" s="13" t="s">
        <v>17</v>
      </c>
      <c r="J28" s="28"/>
    </row>
    <row r="29" spans="1:10" ht="15.75" x14ac:dyDescent="0.45">
      <c r="A29" s="14" t="s">
        <v>36</v>
      </c>
      <c r="B29" s="14" t="s">
        <v>15</v>
      </c>
      <c r="C29" s="15">
        <v>2.19</v>
      </c>
      <c r="D29" s="14">
        <v>2</v>
      </c>
      <c r="E29" s="8">
        <f t="shared" ref="E29:E40" si="3">ROUND(C29*D29,2)</f>
        <v>4.38</v>
      </c>
      <c r="F29" s="16">
        <v>0</v>
      </c>
      <c r="G29" s="8">
        <f t="shared" ref="G29:G40" si="4">ROUND(E29*F29,2)</f>
        <v>0</v>
      </c>
      <c r="H29" s="8">
        <f t="shared" ref="H29:H40" si="5">ROUND(E29-G29,2)</f>
        <v>4.38</v>
      </c>
      <c r="I29" s="8"/>
      <c r="J29" s="28"/>
    </row>
    <row r="30" spans="1:10" ht="15.75" x14ac:dyDescent="0.45">
      <c r="A30" s="14" t="s">
        <v>54</v>
      </c>
      <c r="B30" s="14" t="s">
        <v>15</v>
      </c>
      <c r="C30" s="15">
        <v>2.5</v>
      </c>
      <c r="D30" s="14">
        <v>1.5</v>
      </c>
      <c r="E30" s="8">
        <f t="shared" si="3"/>
        <v>3.75</v>
      </c>
      <c r="F30" s="16">
        <v>0</v>
      </c>
      <c r="G30" s="8">
        <f t="shared" si="4"/>
        <v>0</v>
      </c>
      <c r="H30" s="8">
        <f t="shared" si="5"/>
        <v>3.75</v>
      </c>
      <c r="I30" s="8"/>
      <c r="J30" s="28"/>
    </row>
    <row r="31" spans="1:10" ht="15.75" x14ac:dyDescent="0.45">
      <c r="A31" s="14" t="s">
        <v>79</v>
      </c>
      <c r="B31" s="14" t="s">
        <v>16</v>
      </c>
      <c r="C31" s="15">
        <v>0.515625</v>
      </c>
      <c r="D31" s="14">
        <v>22</v>
      </c>
      <c r="E31" s="8">
        <f t="shared" ref="E31:E33" si="6">ROUND(C31*D31,2)</f>
        <v>11.34</v>
      </c>
      <c r="F31" s="16">
        <v>0</v>
      </c>
      <c r="G31" s="8">
        <f t="shared" ref="G31:G33" si="7">ROUND(E31*F31,2)</f>
        <v>0</v>
      </c>
      <c r="H31" s="8">
        <f t="shared" ref="H31:H33" si="8">ROUND(E31-G31,2)</f>
        <v>11.34</v>
      </c>
      <c r="I31" s="8"/>
      <c r="J31" s="28"/>
    </row>
    <row r="32" spans="1:10" ht="15.75" x14ac:dyDescent="0.45">
      <c r="A32" s="14" t="s">
        <v>77</v>
      </c>
      <c r="B32" s="14" t="s">
        <v>15</v>
      </c>
      <c r="C32" s="15">
        <v>3.125</v>
      </c>
      <c r="D32" s="14">
        <v>1.6</v>
      </c>
      <c r="E32" s="8">
        <f t="shared" ref="E32" si="9">ROUND(C32*D32,2)</f>
        <v>5</v>
      </c>
      <c r="F32" s="16">
        <v>0</v>
      </c>
      <c r="G32" s="8">
        <f t="shared" ref="G32" si="10">ROUND(E32*F32,2)</f>
        <v>0</v>
      </c>
      <c r="H32" s="8">
        <f t="shared" ref="H32" si="11">ROUND(E32-G32,2)</f>
        <v>5</v>
      </c>
      <c r="I32" s="8"/>
      <c r="J32" s="28"/>
    </row>
    <row r="33" spans="1:10" ht="15.75" x14ac:dyDescent="0.45">
      <c r="A33" s="14" t="s">
        <v>78</v>
      </c>
      <c r="B33" s="14" t="s">
        <v>16</v>
      </c>
      <c r="C33" s="15">
        <v>0.234375</v>
      </c>
      <c r="D33" s="14">
        <v>32</v>
      </c>
      <c r="E33" s="8">
        <f t="shared" si="6"/>
        <v>7.5</v>
      </c>
      <c r="F33" s="16">
        <v>0</v>
      </c>
      <c r="G33" s="8">
        <f t="shared" si="7"/>
        <v>0</v>
      </c>
      <c r="H33" s="8">
        <f t="shared" si="8"/>
        <v>7.5</v>
      </c>
      <c r="I33" s="8"/>
      <c r="J33" s="28"/>
    </row>
    <row r="34" spans="1:10" ht="15.75" x14ac:dyDescent="0.45">
      <c r="A34" s="14" t="s">
        <v>80</v>
      </c>
      <c r="B34" s="14" t="s">
        <v>16</v>
      </c>
      <c r="C34" s="15">
        <v>0.5859375</v>
      </c>
      <c r="D34" s="14">
        <v>32</v>
      </c>
      <c r="E34" s="8">
        <f t="shared" si="3"/>
        <v>18.75</v>
      </c>
      <c r="F34" s="16">
        <v>0</v>
      </c>
      <c r="G34" s="8">
        <f t="shared" si="4"/>
        <v>0</v>
      </c>
      <c r="H34" s="8">
        <f t="shared" si="5"/>
        <v>18.75</v>
      </c>
      <c r="I34" s="8"/>
      <c r="J34" s="28"/>
    </row>
    <row r="35" spans="1:10" ht="15.75" x14ac:dyDescent="0.45">
      <c r="A35" s="14" t="s">
        <v>81</v>
      </c>
      <c r="B35" s="14" t="s">
        <v>16</v>
      </c>
      <c r="C35" s="15">
        <v>0.84234374999999995</v>
      </c>
      <c r="D35" s="14">
        <v>12.8</v>
      </c>
      <c r="E35" s="8">
        <f t="shared" si="3"/>
        <v>10.78</v>
      </c>
      <c r="F35" s="16">
        <v>0</v>
      </c>
      <c r="G35" s="8">
        <f t="shared" si="4"/>
        <v>0</v>
      </c>
      <c r="H35" s="8">
        <f t="shared" si="5"/>
        <v>10.78</v>
      </c>
      <c r="I35" s="8"/>
      <c r="J35" s="28"/>
    </row>
    <row r="36" spans="1:10" ht="15.75" x14ac:dyDescent="0.45">
      <c r="A36" s="14" t="s">
        <v>82</v>
      </c>
      <c r="B36" s="14" t="s">
        <v>16</v>
      </c>
      <c r="C36" s="15">
        <v>0.5859375</v>
      </c>
      <c r="D36" s="14">
        <v>32</v>
      </c>
      <c r="E36" s="8">
        <f t="shared" ref="E36:E37" si="12">ROUND(C36*D36,2)</f>
        <v>18.75</v>
      </c>
      <c r="F36" s="16">
        <v>0</v>
      </c>
      <c r="G36" s="8">
        <f t="shared" ref="G36:G37" si="13">ROUND(E36*F36,2)</f>
        <v>0</v>
      </c>
      <c r="H36" s="8">
        <f t="shared" ref="H36:H37" si="14">ROUND(E36-G36,2)</f>
        <v>18.75</v>
      </c>
      <c r="I36" s="14"/>
      <c r="J36" s="28"/>
    </row>
    <row r="37" spans="1:10" ht="15.75" x14ac:dyDescent="0.45">
      <c r="A37" s="14" t="s">
        <v>83</v>
      </c>
      <c r="B37" s="14" t="s">
        <v>15</v>
      </c>
      <c r="C37" s="15">
        <v>5.625</v>
      </c>
      <c r="D37" s="14">
        <v>1</v>
      </c>
      <c r="E37" s="8">
        <f t="shared" si="12"/>
        <v>5.63</v>
      </c>
      <c r="F37" s="16">
        <v>0</v>
      </c>
      <c r="G37" s="8">
        <f t="shared" si="13"/>
        <v>0</v>
      </c>
      <c r="H37" s="8">
        <f t="shared" si="14"/>
        <v>5.63</v>
      </c>
      <c r="I37" s="14"/>
      <c r="J37" s="28"/>
    </row>
    <row r="38" spans="1:10" ht="15.75" x14ac:dyDescent="0.45">
      <c r="A38" s="14" t="s">
        <v>88</v>
      </c>
      <c r="B38" s="14" t="s">
        <v>16</v>
      </c>
      <c r="C38" s="15">
        <v>0.5859375</v>
      </c>
      <c r="D38" s="14">
        <v>32</v>
      </c>
      <c r="E38" s="8">
        <f t="shared" ref="E38" si="15">ROUND(C38*D38,2)</f>
        <v>18.75</v>
      </c>
      <c r="F38" s="16">
        <v>0</v>
      </c>
      <c r="G38" s="8">
        <f t="shared" ref="G38" si="16">ROUND(E38*F38,2)</f>
        <v>0</v>
      </c>
      <c r="H38" s="8">
        <f t="shared" ref="H38" si="17">ROUND(E38-G38,2)</f>
        <v>18.75</v>
      </c>
      <c r="I38" s="14"/>
      <c r="J38" s="28"/>
    </row>
    <row r="39" spans="1:10" ht="15.75" x14ac:dyDescent="0.45">
      <c r="A39" s="14" t="s">
        <v>89</v>
      </c>
      <c r="B39" s="14" t="s">
        <v>15</v>
      </c>
      <c r="C39" s="15">
        <v>6.4375</v>
      </c>
      <c r="D39" s="14">
        <v>1.5</v>
      </c>
      <c r="E39" s="8">
        <f t="shared" ref="E39" si="18">ROUND(C39*D39,2)</f>
        <v>9.66</v>
      </c>
      <c r="F39" s="16">
        <v>0</v>
      </c>
      <c r="G39" s="8">
        <f t="shared" ref="G39" si="19">ROUND(E39*F39,2)</f>
        <v>0</v>
      </c>
      <c r="H39" s="8">
        <f t="shared" ref="H39" si="20">ROUND(E39-G39,2)</f>
        <v>9.66</v>
      </c>
      <c r="I39" s="8"/>
      <c r="J39" s="28"/>
    </row>
    <row r="40" spans="1:10" ht="15.75" x14ac:dyDescent="0.45">
      <c r="A40" s="14" t="s">
        <v>90</v>
      </c>
      <c r="B40" s="14" t="s">
        <v>51</v>
      </c>
      <c r="C40" s="15">
        <v>7.5</v>
      </c>
      <c r="D40" s="14">
        <v>1.5</v>
      </c>
      <c r="E40" s="8">
        <f t="shared" si="3"/>
        <v>11.25</v>
      </c>
      <c r="F40" s="16">
        <v>0</v>
      </c>
      <c r="G40" s="8">
        <f t="shared" si="4"/>
        <v>0</v>
      </c>
      <c r="H40" s="8">
        <f t="shared" si="5"/>
        <v>11.25</v>
      </c>
      <c r="I40" s="8"/>
      <c r="J40" s="29"/>
    </row>
    <row r="41" spans="1:10" x14ac:dyDescent="0.45">
      <c r="A41" s="13" t="s">
        <v>18</v>
      </c>
      <c r="J41" s="28"/>
    </row>
    <row r="42" spans="1:10" ht="15.75" x14ac:dyDescent="0.45">
      <c r="A42" s="14" t="s">
        <v>103</v>
      </c>
      <c r="B42" s="14" t="s">
        <v>16</v>
      </c>
      <c r="C42" s="15">
        <v>5.95</v>
      </c>
      <c r="D42" s="14">
        <v>2</v>
      </c>
      <c r="E42" s="8">
        <f t="shared" ref="E42:E45" si="21">ROUND(C42*D42,2)</f>
        <v>11.9</v>
      </c>
      <c r="F42" s="16">
        <v>0</v>
      </c>
      <c r="G42" s="8">
        <f t="shared" ref="G42:G45" si="22">ROUND(E42*F42,2)</f>
        <v>0</v>
      </c>
      <c r="H42" s="8">
        <f t="shared" ref="H42:H45" si="23">ROUND(E42-G42,2)</f>
        <v>11.9</v>
      </c>
      <c r="J42" s="28"/>
    </row>
    <row r="43" spans="1:10" ht="15.75" x14ac:dyDescent="0.45">
      <c r="A43" s="14" t="s">
        <v>84</v>
      </c>
      <c r="B43" s="14" t="s">
        <v>16</v>
      </c>
      <c r="C43" s="15">
        <v>1.26</v>
      </c>
      <c r="D43" s="14">
        <v>6</v>
      </c>
      <c r="E43" s="8">
        <f t="shared" si="21"/>
        <v>7.56</v>
      </c>
      <c r="F43" s="16">
        <v>0</v>
      </c>
      <c r="G43" s="8">
        <f t="shared" si="22"/>
        <v>0</v>
      </c>
      <c r="H43" s="8">
        <f t="shared" si="23"/>
        <v>7.56</v>
      </c>
      <c r="J43" s="28"/>
    </row>
    <row r="44" spans="1:10" ht="15.75" x14ac:dyDescent="0.45">
      <c r="A44" s="14" t="s">
        <v>104</v>
      </c>
      <c r="B44" s="14" t="s">
        <v>16</v>
      </c>
      <c r="C44" s="15">
        <v>5.95</v>
      </c>
      <c r="D44" s="14">
        <v>2</v>
      </c>
      <c r="E44" s="8">
        <f t="shared" si="21"/>
        <v>11.9</v>
      </c>
      <c r="F44" s="16">
        <v>0</v>
      </c>
      <c r="G44" s="8">
        <f t="shared" si="22"/>
        <v>0</v>
      </c>
      <c r="H44" s="8">
        <f t="shared" si="23"/>
        <v>11.9</v>
      </c>
      <c r="J44" s="28"/>
    </row>
    <row r="45" spans="1:10" ht="15.75" x14ac:dyDescent="0.45">
      <c r="A45" s="14" t="s">
        <v>91</v>
      </c>
      <c r="B45" s="14" t="s">
        <v>16</v>
      </c>
      <c r="C45" s="15">
        <v>1.26</v>
      </c>
      <c r="D45" s="14">
        <v>6</v>
      </c>
      <c r="E45" s="8">
        <f t="shared" si="21"/>
        <v>7.56</v>
      </c>
      <c r="F45" s="16">
        <v>0</v>
      </c>
      <c r="G45" s="8">
        <f t="shared" si="22"/>
        <v>0</v>
      </c>
      <c r="H45" s="8">
        <f t="shared" si="23"/>
        <v>7.56</v>
      </c>
      <c r="J45" s="28"/>
    </row>
    <row r="46" spans="1:10" ht="15.75" x14ac:dyDescent="0.45">
      <c r="A46" s="14" t="s">
        <v>93</v>
      </c>
      <c r="B46" s="14" t="s">
        <v>16</v>
      </c>
      <c r="C46" s="15">
        <v>9.34</v>
      </c>
      <c r="D46" s="14">
        <v>2</v>
      </c>
      <c r="E46" s="8">
        <f t="shared" ref="E46" si="24">ROUND(C46*D46,2)</f>
        <v>18.68</v>
      </c>
      <c r="F46" s="16">
        <v>0</v>
      </c>
      <c r="G46" s="8">
        <f t="shared" ref="G46" si="25">ROUND(E46*F46,2)</f>
        <v>0</v>
      </c>
      <c r="H46" s="8">
        <f t="shared" ref="H46" si="26">ROUND(E46-G46,2)</f>
        <v>18.68</v>
      </c>
      <c r="J46" s="28"/>
    </row>
    <row r="47" spans="1:10" ht="15.75" x14ac:dyDescent="0.45">
      <c r="A47" s="14" t="s">
        <v>94</v>
      </c>
      <c r="B47" s="14" t="s">
        <v>16</v>
      </c>
      <c r="C47" s="15">
        <v>9.34</v>
      </c>
      <c r="D47" s="14">
        <v>2</v>
      </c>
      <c r="E47" s="8">
        <f t="shared" ref="E47" si="27">ROUND(C47*D47,2)</f>
        <v>18.68</v>
      </c>
      <c r="F47" s="16">
        <v>0</v>
      </c>
      <c r="G47" s="8">
        <f t="shared" ref="G47" si="28">ROUND(E47*F47,2)</f>
        <v>0</v>
      </c>
      <c r="H47" s="8">
        <f t="shared" ref="H47" si="29">ROUND(E47-G47,2)</f>
        <v>18.68</v>
      </c>
      <c r="J47" s="28"/>
    </row>
    <row r="48" spans="1:10" x14ac:dyDescent="0.45">
      <c r="A48" s="13" t="s">
        <v>64</v>
      </c>
    </row>
    <row r="49" spans="1:10" ht="15.75" x14ac:dyDescent="0.45">
      <c r="A49" s="14" t="s">
        <v>85</v>
      </c>
      <c r="B49" s="14" t="s">
        <v>16</v>
      </c>
      <c r="C49" s="15">
        <v>7.0000000000000007E-2</v>
      </c>
      <c r="D49" s="14">
        <v>16</v>
      </c>
      <c r="E49" s="8">
        <f t="shared" ref="E49" si="30">ROUND(C49*D49,2)</f>
        <v>1.1200000000000001</v>
      </c>
      <c r="F49" s="16">
        <v>0</v>
      </c>
      <c r="G49" s="8">
        <f t="shared" ref="G49" si="31">ROUND(E49*F49,2)</f>
        <v>0</v>
      </c>
      <c r="H49" s="8">
        <f t="shared" ref="H49" si="32">ROUND(E49-G49,2)</f>
        <v>1.1200000000000001</v>
      </c>
    </row>
    <row r="50" spans="1:10" ht="15.75" x14ac:dyDescent="0.45">
      <c r="A50" s="14" t="s">
        <v>92</v>
      </c>
      <c r="B50" s="14" t="s">
        <v>16</v>
      </c>
      <c r="C50" s="15">
        <v>7.0000000000000007E-2</v>
      </c>
      <c r="D50" s="14">
        <v>20</v>
      </c>
      <c r="E50" s="8">
        <f t="shared" ref="E50:E52" si="33">ROUND(C50*D50,2)</f>
        <v>1.4</v>
      </c>
      <c r="F50" s="16">
        <v>0</v>
      </c>
      <c r="G50" s="8">
        <f t="shared" ref="G50:G52" si="34">ROUND(E50*F50,2)</f>
        <v>0</v>
      </c>
      <c r="H50" s="8">
        <f t="shared" ref="H50:H52" si="35">ROUND(E50-G50,2)</f>
        <v>1.4</v>
      </c>
    </row>
    <row r="51" spans="1:10" ht="15.75" x14ac:dyDescent="0.45">
      <c r="A51" s="14" t="s">
        <v>95</v>
      </c>
      <c r="B51" s="14" t="s">
        <v>16</v>
      </c>
      <c r="C51" s="15">
        <v>7.0000000000000007E-2</v>
      </c>
      <c r="D51" s="14">
        <v>20</v>
      </c>
      <c r="E51" s="8">
        <f t="shared" si="33"/>
        <v>1.4</v>
      </c>
      <c r="F51" s="16">
        <v>0</v>
      </c>
      <c r="G51" s="8">
        <f t="shared" si="34"/>
        <v>0</v>
      </c>
      <c r="H51" s="8">
        <f t="shared" si="35"/>
        <v>1.4</v>
      </c>
    </row>
    <row r="52" spans="1:10" ht="15.75" x14ac:dyDescent="0.45">
      <c r="A52" s="14" t="s">
        <v>96</v>
      </c>
      <c r="B52" s="14" t="s">
        <v>16</v>
      </c>
      <c r="C52" s="15">
        <v>7.0000000000000007E-2</v>
      </c>
      <c r="D52" s="14">
        <v>20</v>
      </c>
      <c r="E52" s="8">
        <f t="shared" si="33"/>
        <v>1.4</v>
      </c>
      <c r="F52" s="16">
        <v>0</v>
      </c>
      <c r="G52" s="8">
        <f t="shared" si="34"/>
        <v>0</v>
      </c>
      <c r="H52" s="8">
        <f t="shared" si="35"/>
        <v>1.4</v>
      </c>
    </row>
    <row r="53" spans="1:10" x14ac:dyDescent="0.45">
      <c r="A53" s="13" t="s">
        <v>65</v>
      </c>
    </row>
    <row r="54" spans="1:10" ht="15.75" x14ac:dyDescent="0.45">
      <c r="A54" s="14" t="s">
        <v>97</v>
      </c>
      <c r="B54" s="14" t="s">
        <v>16</v>
      </c>
      <c r="C54" s="15">
        <v>1.1399999999999999</v>
      </c>
      <c r="D54" s="14">
        <v>2</v>
      </c>
      <c r="E54" s="8">
        <f t="shared" ref="E54:E58" si="36">ROUND(C54*D54,2)</f>
        <v>2.2799999999999998</v>
      </c>
      <c r="F54" s="16">
        <v>0</v>
      </c>
      <c r="G54" s="8">
        <f t="shared" ref="G54:G58" si="37">ROUND(E54*F54,2)</f>
        <v>0</v>
      </c>
      <c r="H54" s="8">
        <f t="shared" ref="H54:H58" si="38">ROUND(E54-G54,2)</f>
        <v>2.2799999999999998</v>
      </c>
    </row>
    <row r="55" spans="1:10" ht="15.75" x14ac:dyDescent="0.45">
      <c r="A55" s="14" t="s">
        <v>98</v>
      </c>
      <c r="B55" s="14" t="s">
        <v>16</v>
      </c>
      <c r="C55" s="15">
        <v>0.703125</v>
      </c>
      <c r="D55" s="14">
        <v>6</v>
      </c>
      <c r="E55" s="8">
        <f t="shared" si="36"/>
        <v>4.22</v>
      </c>
      <c r="F55" s="16">
        <v>0</v>
      </c>
      <c r="G55" s="8">
        <f t="shared" si="37"/>
        <v>0</v>
      </c>
      <c r="H55" s="8">
        <f t="shared" si="38"/>
        <v>4.22</v>
      </c>
    </row>
    <row r="56" spans="1:10" ht="15.75" x14ac:dyDescent="0.45">
      <c r="A56" s="14" t="s">
        <v>99</v>
      </c>
      <c r="B56" s="14" t="s">
        <v>16</v>
      </c>
      <c r="C56" s="15">
        <v>0.21124999999999999</v>
      </c>
      <c r="D56" s="14">
        <v>6</v>
      </c>
      <c r="E56" s="8">
        <f t="shared" si="36"/>
        <v>1.27</v>
      </c>
      <c r="F56" s="16">
        <v>0</v>
      </c>
      <c r="G56" s="8">
        <f t="shared" si="37"/>
        <v>0</v>
      </c>
      <c r="H56" s="8">
        <f t="shared" si="38"/>
        <v>1.27</v>
      </c>
    </row>
    <row r="57" spans="1:10" ht="15.75" x14ac:dyDescent="0.45">
      <c r="A57" s="14" t="s">
        <v>100</v>
      </c>
      <c r="B57" s="14" t="s">
        <v>16</v>
      </c>
      <c r="C57" s="15">
        <v>0.703125</v>
      </c>
      <c r="D57" s="14">
        <v>8</v>
      </c>
      <c r="E57" s="8">
        <f t="shared" si="36"/>
        <v>5.63</v>
      </c>
      <c r="F57" s="16">
        <v>0</v>
      </c>
      <c r="G57" s="8">
        <f t="shared" si="37"/>
        <v>0</v>
      </c>
      <c r="H57" s="8">
        <f t="shared" si="38"/>
        <v>5.63</v>
      </c>
    </row>
    <row r="58" spans="1:10" ht="15.75" x14ac:dyDescent="0.45">
      <c r="A58" s="14" t="s">
        <v>101</v>
      </c>
      <c r="B58" s="14" t="s">
        <v>16</v>
      </c>
      <c r="C58" s="15">
        <v>0.21124999999999999</v>
      </c>
      <c r="D58" s="14">
        <v>32</v>
      </c>
      <c r="E58" s="8">
        <f t="shared" si="36"/>
        <v>6.76</v>
      </c>
      <c r="F58" s="16">
        <v>0</v>
      </c>
      <c r="G58" s="8">
        <f t="shared" si="37"/>
        <v>0</v>
      </c>
      <c r="H58" s="8">
        <f t="shared" si="38"/>
        <v>6.76</v>
      </c>
    </row>
    <row r="59" spans="1:10" x14ac:dyDescent="0.45">
      <c r="A59" s="13" t="s">
        <v>67</v>
      </c>
    </row>
    <row r="60" spans="1:10" x14ac:dyDescent="0.45">
      <c r="A60" s="14" t="s">
        <v>66</v>
      </c>
      <c r="B60" s="14" t="s">
        <v>34</v>
      </c>
      <c r="C60" s="15">
        <v>0.1</v>
      </c>
      <c r="D60" s="14">
        <f>D8</f>
        <v>1200</v>
      </c>
      <c r="E60" s="8">
        <f>ROUND(C60*D60,2)</f>
        <v>120</v>
      </c>
      <c r="F60" s="16">
        <v>0</v>
      </c>
      <c r="G60" s="8">
        <f>ROUND(E60*F60,2)</f>
        <v>0</v>
      </c>
      <c r="H60" s="8">
        <f>ROUND(E60-G60,2)</f>
        <v>120</v>
      </c>
    </row>
    <row r="61" spans="1:10" x14ac:dyDescent="0.45">
      <c r="A61" s="14" t="s">
        <v>68</v>
      </c>
      <c r="B61" s="14" t="s">
        <v>69</v>
      </c>
      <c r="C61" s="15">
        <v>2.4</v>
      </c>
      <c r="D61" s="14">
        <v>20</v>
      </c>
      <c r="E61" s="8">
        <f>ROUND(C61*D61,2)</f>
        <v>48</v>
      </c>
      <c r="F61" s="16">
        <v>0</v>
      </c>
      <c r="G61" s="8">
        <f>ROUND(E61*F61,2)</f>
        <v>0</v>
      </c>
      <c r="H61" s="8">
        <f>ROUND(E61-G61,2)</f>
        <v>48</v>
      </c>
    </row>
    <row r="62" spans="1:10" x14ac:dyDescent="0.45">
      <c r="A62" s="14" t="s">
        <v>70</v>
      </c>
      <c r="B62" s="14" t="s">
        <v>69</v>
      </c>
      <c r="C62" s="15">
        <v>2.4</v>
      </c>
      <c r="D62" s="14">
        <v>4.83</v>
      </c>
      <c r="E62" s="8">
        <f>ROUND(C62*D62,2)</f>
        <v>11.59</v>
      </c>
      <c r="F62" s="16">
        <v>0</v>
      </c>
      <c r="G62" s="8">
        <f>ROUND(E62*F62,2)</f>
        <v>0</v>
      </c>
      <c r="H62" s="8">
        <f>ROUND(E62-G62,2)</f>
        <v>11.59</v>
      </c>
    </row>
    <row r="63" spans="1:10" x14ac:dyDescent="0.45">
      <c r="A63" s="13" t="s">
        <v>48</v>
      </c>
    </row>
    <row r="64" spans="1:10" x14ac:dyDescent="0.45">
      <c r="A64" s="14" t="s">
        <v>49</v>
      </c>
      <c r="B64" s="14" t="s">
        <v>20</v>
      </c>
      <c r="C64" s="15">
        <v>16.25</v>
      </c>
      <c r="D64" s="14">
        <v>1</v>
      </c>
      <c r="E64" s="8">
        <f>ROUND(C64*D64,2)</f>
        <v>16.25</v>
      </c>
      <c r="F64" s="16">
        <v>0</v>
      </c>
      <c r="G64" s="8">
        <f>ROUND(E64*F64,2)</f>
        <v>0</v>
      </c>
      <c r="H64" s="8">
        <f>ROUND(E64-G64,2)</f>
        <v>16.25</v>
      </c>
      <c r="I64" s="8"/>
      <c r="J64" s="28"/>
    </row>
    <row r="65" spans="1:10" x14ac:dyDescent="0.45">
      <c r="A65" s="13" t="s">
        <v>38</v>
      </c>
      <c r="J65" s="28"/>
    </row>
    <row r="66" spans="1:10" x14ac:dyDescent="0.45">
      <c r="A66" s="14" t="s">
        <v>71</v>
      </c>
      <c r="B66" s="14" t="s">
        <v>20</v>
      </c>
      <c r="C66" s="15">
        <v>10</v>
      </c>
      <c r="D66" s="14">
        <v>1</v>
      </c>
      <c r="E66" s="8">
        <f>ROUND(C66*D66,2)</f>
        <v>10</v>
      </c>
      <c r="F66" s="16">
        <v>0</v>
      </c>
      <c r="G66" s="8">
        <f>ROUND(E66*F66,2)</f>
        <v>0</v>
      </c>
      <c r="H66" s="8">
        <f>ROUND(E66-G66,2)</f>
        <v>10</v>
      </c>
      <c r="I66" s="8"/>
      <c r="J66" s="28"/>
    </row>
    <row r="67" spans="1:10" x14ac:dyDescent="0.45">
      <c r="A67" s="13" t="s">
        <v>40</v>
      </c>
      <c r="I67" s="8"/>
      <c r="J67" s="28"/>
    </row>
    <row r="68" spans="1:10" x14ac:dyDescent="0.45">
      <c r="A68" s="14" t="s">
        <v>72</v>
      </c>
      <c r="B68" s="14" t="s">
        <v>20</v>
      </c>
      <c r="C68" s="15">
        <v>28</v>
      </c>
      <c r="D68" s="14">
        <v>1</v>
      </c>
      <c r="E68" s="8">
        <f>ROUND(C68*D68,2)</f>
        <v>28</v>
      </c>
      <c r="F68" s="16">
        <v>0</v>
      </c>
      <c r="G68" s="8">
        <f>ROUND(E68*F68,2)</f>
        <v>0</v>
      </c>
      <c r="H68" s="8">
        <f>ROUND(E68-G68,2)</f>
        <v>28</v>
      </c>
      <c r="I68" s="8"/>
      <c r="J68" s="28"/>
    </row>
    <row r="69" spans="1:10" x14ac:dyDescent="0.45">
      <c r="A69" s="13" t="s">
        <v>21</v>
      </c>
      <c r="J69" s="28"/>
    </row>
    <row r="70" spans="1:10" x14ac:dyDescent="0.45">
      <c r="A70" s="14" t="s">
        <v>22</v>
      </c>
      <c r="B70" s="14" t="s">
        <v>23</v>
      </c>
      <c r="C70" s="15">
        <v>14.53</v>
      </c>
      <c r="D70" s="19">
        <f>6.79/14.53</f>
        <v>0.46730901582931866</v>
      </c>
      <c r="E70" s="8">
        <f>ROUND(C70*D70,2)</f>
        <v>6.79</v>
      </c>
      <c r="F70" s="16">
        <v>0</v>
      </c>
      <c r="G70" s="8">
        <f>ROUND(E70*F70,2)</f>
        <v>0</v>
      </c>
      <c r="H70" s="8">
        <f>ROUND(E70-G70,2)</f>
        <v>6.79</v>
      </c>
      <c r="I70" s="8"/>
      <c r="J70" s="28"/>
    </row>
    <row r="71" spans="1:10" x14ac:dyDescent="0.45">
      <c r="A71" s="14" t="s">
        <v>24</v>
      </c>
      <c r="B71" s="14" t="s">
        <v>23</v>
      </c>
      <c r="C71" s="15">
        <v>14.53</v>
      </c>
      <c r="D71" s="19">
        <f>2.34/14.53</f>
        <v>0.16104611149346179</v>
      </c>
      <c r="E71" s="8">
        <f>ROUND(C71*D71,2)</f>
        <v>2.34</v>
      </c>
      <c r="F71" s="16">
        <v>0</v>
      </c>
      <c r="G71" s="8">
        <f>ROUND(E71*F71,2)</f>
        <v>0</v>
      </c>
      <c r="H71" s="8">
        <f>ROUND(E71-G71,2)</f>
        <v>2.34</v>
      </c>
      <c r="I71" s="8"/>
      <c r="J71" s="28"/>
    </row>
    <row r="72" spans="1:10" x14ac:dyDescent="0.45">
      <c r="A72" s="13" t="s">
        <v>43</v>
      </c>
      <c r="B72" s="14"/>
      <c r="C72" s="15"/>
      <c r="D72" s="14"/>
      <c r="F72" s="16"/>
      <c r="G72" s="8"/>
      <c r="H72" s="8"/>
      <c r="I72" s="8"/>
      <c r="J72" s="28"/>
    </row>
    <row r="73" spans="1:10" x14ac:dyDescent="0.45">
      <c r="A73" s="14" t="s">
        <v>25</v>
      </c>
      <c r="B73" s="14" t="s">
        <v>23</v>
      </c>
      <c r="C73" s="15">
        <v>14.53</v>
      </c>
      <c r="D73" s="19">
        <f>0.58/14.53</f>
        <v>3.991741225051617E-2</v>
      </c>
      <c r="E73" s="8">
        <f>ROUND(C73*D73,2)</f>
        <v>0.57999999999999996</v>
      </c>
      <c r="F73" s="16">
        <v>0</v>
      </c>
      <c r="G73" s="8">
        <f>ROUND(E73*F73,2)</f>
        <v>0</v>
      </c>
      <c r="H73" s="8">
        <f>ROUND(E73-G73,2)</f>
        <v>0.57999999999999996</v>
      </c>
      <c r="I73" s="8"/>
      <c r="J73" s="28"/>
    </row>
    <row r="74" spans="1:10" x14ac:dyDescent="0.45">
      <c r="A74" s="13" t="s">
        <v>26</v>
      </c>
      <c r="I74" s="8"/>
      <c r="J74" s="28"/>
    </row>
    <row r="75" spans="1:10" x14ac:dyDescent="0.45">
      <c r="A75" s="14" t="s">
        <v>22</v>
      </c>
      <c r="B75" s="14" t="s">
        <v>27</v>
      </c>
      <c r="C75" s="15">
        <v>2.8</v>
      </c>
      <c r="D75" s="20">
        <v>3.1070000000000002</v>
      </c>
      <c r="E75" s="8">
        <f>ROUND(C75*D75,2)</f>
        <v>8.6999999999999993</v>
      </c>
      <c r="F75" s="16">
        <v>0</v>
      </c>
      <c r="G75" s="8">
        <f>ROUND(E75*F75,2)</f>
        <v>0</v>
      </c>
      <c r="H75" s="8">
        <f>ROUND(E75-G75,2)</f>
        <v>8.6999999999999993</v>
      </c>
      <c r="I75" s="8"/>
      <c r="J75" s="28"/>
    </row>
    <row r="76" spans="1:10" x14ac:dyDescent="0.45">
      <c r="A76" s="14" t="s">
        <v>24</v>
      </c>
      <c r="B76" s="14" t="s">
        <v>27</v>
      </c>
      <c r="C76" s="15">
        <v>2.8</v>
      </c>
      <c r="D76" s="20">
        <v>3.4609999999999999</v>
      </c>
      <c r="E76" s="8">
        <f>ROUND(C76*D76,2)</f>
        <v>9.69</v>
      </c>
      <c r="F76" s="16">
        <v>0</v>
      </c>
      <c r="G76" s="8">
        <f>ROUND(E76*F76,2)</f>
        <v>0</v>
      </c>
      <c r="H76" s="8">
        <f>ROUND(E76-G76,2)</f>
        <v>9.69</v>
      </c>
      <c r="J76" s="28"/>
    </row>
    <row r="77" spans="1:10" x14ac:dyDescent="0.45">
      <c r="A77" s="14" t="s">
        <v>52</v>
      </c>
      <c r="B77" s="14" t="s">
        <v>50</v>
      </c>
      <c r="C77" s="15">
        <f>39.69/12</f>
        <v>3.3074999999999997</v>
      </c>
      <c r="D77" s="24">
        <v>12</v>
      </c>
      <c r="E77" s="8">
        <f>ROUND(C77*D77,2)</f>
        <v>39.69</v>
      </c>
      <c r="F77" s="16">
        <v>0</v>
      </c>
      <c r="G77" s="8">
        <f>ROUND(E77*F77,2)</f>
        <v>0</v>
      </c>
      <c r="H77" s="8">
        <f>ROUND(E77-G77,2)</f>
        <v>39.69</v>
      </c>
      <c r="I77" s="8"/>
      <c r="J77" s="29"/>
    </row>
    <row r="78" spans="1:10" x14ac:dyDescent="0.45">
      <c r="A78" s="13" t="s">
        <v>28</v>
      </c>
      <c r="I78" s="8"/>
      <c r="J78" s="28"/>
    </row>
    <row r="79" spans="1:10" x14ac:dyDescent="0.45">
      <c r="A79" s="14" t="s">
        <v>44</v>
      </c>
      <c r="B79" s="14" t="s">
        <v>20</v>
      </c>
      <c r="C79" s="15">
        <v>6.81</v>
      </c>
      <c r="D79" s="14">
        <v>1</v>
      </c>
      <c r="E79" s="8">
        <f>ROUND(C79*D79,2)</f>
        <v>6.81</v>
      </c>
      <c r="F79" s="16">
        <v>0</v>
      </c>
      <c r="G79" s="8">
        <f>ROUND(E79*F79,2)</f>
        <v>0</v>
      </c>
      <c r="H79" s="8">
        <f t="shared" ref="H79:H86" si="39">ROUND(E79-G79,2)</f>
        <v>6.81</v>
      </c>
      <c r="I79" s="8"/>
      <c r="J79" s="28"/>
    </row>
    <row r="80" spans="1:10" x14ac:dyDescent="0.45">
      <c r="A80" s="14" t="s">
        <v>24</v>
      </c>
      <c r="B80" s="14" t="s">
        <v>20</v>
      </c>
      <c r="C80" s="15">
        <v>18.87</v>
      </c>
      <c r="D80" s="14">
        <v>1</v>
      </c>
      <c r="E80" s="8">
        <f>ROUND(C80*D80,2)</f>
        <v>18.87</v>
      </c>
      <c r="F80" s="16">
        <v>0</v>
      </c>
      <c r="G80" s="8">
        <f>ROUND(E80*F80,2)</f>
        <v>0</v>
      </c>
      <c r="H80" s="8">
        <f t="shared" si="39"/>
        <v>18.87</v>
      </c>
      <c r="I80" s="17"/>
      <c r="J80" s="28"/>
    </row>
    <row r="81" spans="1:10" x14ac:dyDescent="0.45">
      <c r="A81" s="14" t="s">
        <v>52</v>
      </c>
      <c r="B81" s="14" t="s">
        <v>20</v>
      </c>
      <c r="C81" s="15">
        <v>0.26411458333333337</v>
      </c>
      <c r="D81" s="14">
        <v>12</v>
      </c>
      <c r="E81" s="8">
        <f>ROUND(C81*D81,2)</f>
        <v>3.17</v>
      </c>
      <c r="F81" s="16">
        <v>0</v>
      </c>
      <c r="G81" s="8">
        <f>ROUND(E81*F81,2)</f>
        <v>0</v>
      </c>
      <c r="H81" s="8">
        <f t="shared" si="39"/>
        <v>3.17</v>
      </c>
      <c r="I81" s="12"/>
      <c r="J81" s="29"/>
    </row>
    <row r="82" spans="1:10" x14ac:dyDescent="0.45">
      <c r="A82" s="14" t="s">
        <v>105</v>
      </c>
      <c r="B82" s="14" t="s">
        <v>20</v>
      </c>
      <c r="C82" s="15">
        <v>19.600000000000001</v>
      </c>
      <c r="D82" s="14">
        <v>1</v>
      </c>
      <c r="E82" s="8">
        <f>ROUND(C82*D82,2)</f>
        <v>19.600000000000001</v>
      </c>
      <c r="F82" s="16">
        <v>0</v>
      </c>
      <c r="G82" s="8">
        <f>ROUND(E82*F82,2)</f>
        <v>0</v>
      </c>
      <c r="H82" s="8">
        <f t="shared" ref="H82:H83" si="40">ROUND(E82-G82,2)</f>
        <v>19.600000000000001</v>
      </c>
      <c r="I82" s="12"/>
      <c r="J82" s="29"/>
    </row>
    <row r="83" spans="1:10" x14ac:dyDescent="0.45">
      <c r="A83" s="14" t="s">
        <v>106</v>
      </c>
      <c r="B83" s="14" t="s">
        <v>20</v>
      </c>
      <c r="C83" s="15">
        <v>4</v>
      </c>
      <c r="D83" s="14">
        <v>1</v>
      </c>
      <c r="E83" s="8">
        <f>ROUND(C83*D83,2)</f>
        <v>4</v>
      </c>
      <c r="F83" s="16">
        <v>0</v>
      </c>
      <c r="G83" s="8">
        <f>ROUND(E83*F83,2)</f>
        <v>0</v>
      </c>
      <c r="H83" s="8">
        <f t="shared" si="40"/>
        <v>4</v>
      </c>
      <c r="I83" s="12"/>
      <c r="J83" s="29"/>
    </row>
    <row r="84" spans="1:10" ht="15" customHeight="1" x14ac:dyDescent="0.45">
      <c r="A84" s="9" t="s">
        <v>29</v>
      </c>
      <c r="B84" s="9" t="s">
        <v>20</v>
      </c>
      <c r="C84" s="10">
        <v>34.229999999999997</v>
      </c>
      <c r="D84" s="9">
        <v>1</v>
      </c>
      <c r="E84" s="2">
        <f>ROUND(C84*D84,2)</f>
        <v>34.229999999999997</v>
      </c>
      <c r="F84" s="11">
        <v>0</v>
      </c>
      <c r="G84" s="2">
        <f>ROUND(E84*F84,2)</f>
        <v>0</v>
      </c>
      <c r="H84" s="2">
        <f t="shared" si="39"/>
        <v>34.229999999999997</v>
      </c>
      <c r="I84" s="12"/>
      <c r="J84" s="28"/>
    </row>
    <row r="85" spans="1:10" x14ac:dyDescent="0.45">
      <c r="A85" s="7" t="s">
        <v>73</v>
      </c>
      <c r="E85" s="8">
        <f>SUM(E16:E84)</f>
        <v>974.51999999999987</v>
      </c>
      <c r="G85" s="12">
        <f>SUM(G18:G84)</f>
        <v>0</v>
      </c>
      <c r="H85" s="12">
        <f t="shared" si="39"/>
        <v>974.52</v>
      </c>
      <c r="J85" s="28"/>
    </row>
    <row r="86" spans="1:10" x14ac:dyDescent="0.45">
      <c r="A86" s="7" t="s">
        <v>74</v>
      </c>
      <c r="E86" s="8">
        <f>+E10-E85</f>
        <v>-14.939999999999827</v>
      </c>
      <c r="G86" s="12">
        <f>+G10-G85</f>
        <v>191.92000000000002</v>
      </c>
      <c r="H86" s="12">
        <f t="shared" si="39"/>
        <v>-206.86</v>
      </c>
      <c r="J86" s="28"/>
    </row>
    <row r="87" spans="1:10" ht="6.75" customHeight="1" x14ac:dyDescent="0.45">
      <c r="A87" t="s">
        <v>11</v>
      </c>
      <c r="I87" s="8"/>
      <c r="J87" s="28"/>
    </row>
    <row r="88" spans="1:10" x14ac:dyDescent="0.45">
      <c r="A88" s="7" t="s">
        <v>30</v>
      </c>
      <c r="I88" s="8"/>
      <c r="J88" s="28"/>
    </row>
    <row r="89" spans="1:10" x14ac:dyDescent="0.45">
      <c r="A89" s="14" t="s">
        <v>39</v>
      </c>
      <c r="B89" s="14" t="s">
        <v>20</v>
      </c>
      <c r="C89" s="15">
        <v>42.84</v>
      </c>
      <c r="D89" s="14">
        <v>1</v>
      </c>
      <c r="E89" s="8">
        <f>ROUND(C89*D89,2)</f>
        <v>42.84</v>
      </c>
      <c r="F89" s="16">
        <v>0</v>
      </c>
      <c r="G89" s="8">
        <f>ROUND(E89*F89,2)</f>
        <v>0</v>
      </c>
      <c r="H89" s="8">
        <f t="shared" ref="H89:H94" si="41">ROUND(E89-G89,2)</f>
        <v>42.84</v>
      </c>
      <c r="I89" s="17"/>
    </row>
    <row r="90" spans="1:10" x14ac:dyDescent="0.45">
      <c r="A90" s="14" t="s">
        <v>24</v>
      </c>
      <c r="B90" s="14" t="s">
        <v>20</v>
      </c>
      <c r="C90" s="15">
        <v>79.45</v>
      </c>
      <c r="D90" s="14">
        <v>1</v>
      </c>
      <c r="E90" s="8">
        <f>ROUND(C90*D90,2)</f>
        <v>79.45</v>
      </c>
      <c r="F90" s="16">
        <v>0</v>
      </c>
      <c r="G90" s="8">
        <f>ROUND(E90*F90,2)</f>
        <v>0</v>
      </c>
      <c r="H90" s="8">
        <f t="shared" si="41"/>
        <v>79.45</v>
      </c>
      <c r="I90" s="12"/>
    </row>
    <row r="91" spans="1:10" x14ac:dyDescent="0.45">
      <c r="A91" s="9" t="s">
        <v>52</v>
      </c>
      <c r="B91" s="9" t="s">
        <v>20</v>
      </c>
      <c r="C91" s="10">
        <v>26.33</v>
      </c>
      <c r="D91" s="9">
        <v>1</v>
      </c>
      <c r="E91" s="2">
        <f>ROUND(C91*D91,2)</f>
        <v>26.33</v>
      </c>
      <c r="F91" s="11">
        <v>0</v>
      </c>
      <c r="G91" s="2">
        <f>ROUND(E91*F91,2)</f>
        <v>0</v>
      </c>
      <c r="H91" s="2">
        <f t="shared" si="41"/>
        <v>26.33</v>
      </c>
      <c r="I91" s="12"/>
    </row>
    <row r="92" spans="1:10" x14ac:dyDescent="0.45">
      <c r="A92" s="7" t="s">
        <v>31</v>
      </c>
      <c r="E92" s="8">
        <f>SUM(E89:E91)</f>
        <v>148.62</v>
      </c>
      <c r="G92" s="12">
        <f>SUM(G89:G91)</f>
        <v>0</v>
      </c>
      <c r="H92" s="12">
        <f t="shared" si="41"/>
        <v>148.62</v>
      </c>
      <c r="I92" s="12"/>
    </row>
    <row r="93" spans="1:10" x14ac:dyDescent="0.45">
      <c r="A93" s="7" t="s">
        <v>32</v>
      </c>
      <c r="E93" s="8">
        <f>+E85+E92</f>
        <v>1123.1399999999999</v>
      </c>
      <c r="G93" s="12">
        <f>+G85+G92</f>
        <v>0</v>
      </c>
      <c r="H93" s="12">
        <f t="shared" si="41"/>
        <v>1123.1400000000001</v>
      </c>
    </row>
    <row r="94" spans="1:10" x14ac:dyDescent="0.45">
      <c r="A94" s="7" t="s">
        <v>33</v>
      </c>
      <c r="E94" s="22">
        <f>+E10-E93</f>
        <v>-163.55999999999983</v>
      </c>
      <c r="G94" s="12">
        <f>+G10-G93</f>
        <v>191.92000000000002</v>
      </c>
      <c r="H94" s="23">
        <f t="shared" si="41"/>
        <v>-355.48</v>
      </c>
    </row>
    <row r="95" spans="1:10" ht="8.25" customHeight="1" x14ac:dyDescent="0.45">
      <c r="A95" t="s">
        <v>45</v>
      </c>
    </row>
    <row r="96" spans="1:10" x14ac:dyDescent="0.45">
      <c r="A96" s="13" t="s">
        <v>107</v>
      </c>
      <c r="B96" s="13"/>
      <c r="C96" s="21"/>
      <c r="D96" s="13"/>
      <c r="E96" s="21"/>
      <c r="F96" s="13"/>
    </row>
    <row r="97" spans="1:8" ht="15" customHeight="1" x14ac:dyDescent="0.45">
      <c r="A97" s="25" t="s">
        <v>58</v>
      </c>
      <c r="B97" s="25"/>
      <c r="C97" s="25"/>
      <c r="D97" s="25"/>
      <c r="E97" s="25"/>
      <c r="F97" s="25"/>
      <c r="G97" s="25"/>
      <c r="H97" s="25"/>
    </row>
    <row r="98" spans="1:8" x14ac:dyDescent="0.45">
      <c r="A98" s="25"/>
      <c r="B98" s="25"/>
      <c r="C98" s="25"/>
      <c r="D98" s="25"/>
      <c r="E98" s="25"/>
      <c r="F98" s="25"/>
      <c r="G98" s="25"/>
      <c r="H98" s="25"/>
    </row>
    <row r="99" spans="1:8" x14ac:dyDescent="0.45">
      <c r="A99" s="25"/>
      <c r="B99" s="25"/>
      <c r="C99" s="25"/>
      <c r="D99" s="25"/>
      <c r="E99" s="25"/>
      <c r="F99" s="25"/>
      <c r="G99" s="25"/>
      <c r="H99" s="25"/>
    </row>
  </sheetData>
  <mergeCells count="4">
    <mergeCell ref="A1:H1"/>
    <mergeCell ref="A2:H2"/>
    <mergeCell ref="A3:H3"/>
    <mergeCell ref="F4:G4"/>
  </mergeCells>
  <pageMargins left="0.75" right="0.75" top="1" bottom="1" header="0.5" footer="0.5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Breana Jordan Watkins</dc:creator>
  <cp:lastModifiedBy>Breana Jordan Watkins</cp:lastModifiedBy>
  <dcterms:created xsi:type="dcterms:W3CDTF">2023-11-06T09:45:52Z</dcterms:created>
  <dcterms:modified xsi:type="dcterms:W3CDTF">2024-11-18T16:05:16Z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2023-11-06T12:29:23Z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edd7066e-bf0c-47eb-afa9-1a2c29fc759b</vt:lpwstr>
  </property>
  <property fmtid="{D5CDD505-2E9C-101B-9397-08002B2CF9AE}" pid="8" name="MSIP_Label_0570d0e1-5e3d-4557-a9f8-84d8494b9cc8_ContentBits">
    <vt:lpwstr>0</vt:lpwstr>
  </property>
</Properties>
</file>