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25" documentId="8_{FDB97C86-9EC4-40E2-B3DB-455DD412BADC}" xr6:coauthVersionLast="47" xr6:coauthVersionMax="47" xr10:uidLastSave="{E745F20D-5965-4231-9065-88AA0286ED97}"/>
  <bookViews>
    <workbookView xWindow="2940" yWindow="2940" windowWidth="10800" windowHeight="15652" xr2:uid="{D29855A1-290D-4B7F-A9E5-99329D8F031A}"/>
  </bookViews>
  <sheets>
    <sheet name="Budget" sheetId="1" r:id="rId1"/>
    <sheet name="Field_Activities" sheetId="6" r:id="rId2"/>
  </sheets>
  <definedNames>
    <definedName name="_xlnm.Print_Area" localSheetId="1">Field_Activities!$A$2:$D$20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G60" i="1" l="1"/>
  <c r="H60" i="1" s="1"/>
  <c r="E21" i="6" l="1"/>
  <c r="E12" i="1"/>
  <c r="E23" i="1"/>
  <c r="D54" i="1"/>
  <c r="D48" i="1"/>
  <c r="D47" i="1"/>
  <c r="C29" i="1"/>
  <c r="C28" i="1"/>
  <c r="G12" i="1" l="1"/>
  <c r="H12" i="1" s="1"/>
  <c r="C27" i="1"/>
  <c r="E27" i="1" s="1"/>
  <c r="G27" i="1" l="1"/>
  <c r="H27" i="1" s="1"/>
  <c r="E69" i="1" l="1"/>
  <c r="D61" i="1"/>
  <c r="E61" i="1"/>
  <c r="G61" i="1" s="1"/>
  <c r="H61" i="1" s="1"/>
  <c r="E39" i="1"/>
  <c r="E38" i="1"/>
  <c r="E37" i="1"/>
  <c r="G69" i="1" l="1"/>
  <c r="H69" i="1" s="1"/>
  <c r="G38" i="1"/>
  <c r="H38" i="1" s="1"/>
  <c r="G37" i="1"/>
  <c r="H37" i="1" s="1"/>
  <c r="G39" i="1"/>
  <c r="H39" i="1" s="1"/>
  <c r="E29" i="1" l="1"/>
  <c r="G29" i="1" l="1"/>
  <c r="H29" i="1" s="1"/>
  <c r="E45" i="1"/>
  <c r="G45" i="1" s="1"/>
  <c r="H45" i="1" l="1"/>
  <c r="E50" i="1" l="1"/>
  <c r="G50" i="1" l="1"/>
  <c r="H50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0" i="1" l="1"/>
  <c r="G70" i="1" s="1"/>
  <c r="E68" i="1"/>
  <c r="E67" i="1"/>
  <c r="G67" i="1" s="1"/>
  <c r="H67" i="1" s="1"/>
  <c r="E58" i="1"/>
  <c r="E57" i="1"/>
  <c r="G57" i="1" s="1"/>
  <c r="E56" i="1"/>
  <c r="G56" i="1" s="1"/>
  <c r="E54" i="1"/>
  <c r="G54" i="1" s="1"/>
  <c r="H54" i="1" s="1"/>
  <c r="E53" i="1"/>
  <c r="G53" i="1" s="1"/>
  <c r="H53" i="1" s="1"/>
  <c r="E52" i="1"/>
  <c r="G52" i="1" s="1"/>
  <c r="E48" i="1"/>
  <c r="G48" i="1" s="1"/>
  <c r="H48" i="1" s="1"/>
  <c r="E47" i="1"/>
  <c r="G47" i="1" s="1"/>
  <c r="E43" i="1"/>
  <c r="G43" i="1" s="1"/>
  <c r="H43" i="1" s="1"/>
  <c r="E41" i="1"/>
  <c r="E35" i="1"/>
  <c r="E34" i="1"/>
  <c r="G34" i="1" s="1"/>
  <c r="E33" i="1"/>
  <c r="E32" i="1"/>
  <c r="G32" i="1" s="1"/>
  <c r="E31" i="1"/>
  <c r="G31" i="1" s="1"/>
  <c r="H31" i="1" s="1"/>
  <c r="E28" i="1"/>
  <c r="G28" i="1" s="1"/>
  <c r="H28" i="1" s="1"/>
  <c r="E26" i="1"/>
  <c r="E25" i="1"/>
  <c r="E11" i="1"/>
  <c r="E13" i="1" s="1"/>
  <c r="G25" i="1" l="1"/>
  <c r="H25" i="1" s="1"/>
  <c r="G11" i="1"/>
  <c r="H47" i="1"/>
  <c r="H52" i="1"/>
  <c r="H34" i="1"/>
  <c r="H57" i="1"/>
  <c r="G26" i="1"/>
  <c r="H26" i="1" s="1"/>
  <c r="H32" i="1"/>
  <c r="G35" i="1"/>
  <c r="H35" i="1" s="1"/>
  <c r="G41" i="1"/>
  <c r="H41" i="1" s="1"/>
  <c r="H56" i="1"/>
  <c r="G58" i="1"/>
  <c r="H58" i="1" s="1"/>
  <c r="H70" i="1"/>
  <c r="E71" i="1"/>
  <c r="G33" i="1"/>
  <c r="H33" i="1" s="1"/>
  <c r="G68" i="1"/>
  <c r="H68" i="1" s="1"/>
  <c r="D62" i="1" l="1"/>
  <c r="E62" i="1" s="1"/>
  <c r="E17" i="1"/>
  <c r="H17" i="1" s="1"/>
  <c r="G13" i="1"/>
  <c r="H13" i="1" s="1"/>
  <c r="H11" i="1"/>
  <c r="G71" i="1"/>
  <c r="H71" i="1" s="1"/>
  <c r="G62" i="1" l="1"/>
  <c r="H62" i="1" s="1"/>
  <c r="E63" i="1"/>
  <c r="E72" i="1" s="1"/>
  <c r="G63" i="1" l="1"/>
  <c r="G64" i="1" s="1"/>
  <c r="E64" i="1"/>
  <c r="H63" i="1"/>
  <c r="G72" i="1"/>
  <c r="G73" i="1" s="1"/>
  <c r="E73" i="1"/>
  <c r="H72" i="1" l="1"/>
  <c r="H64" i="1"/>
  <c r="H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<sst xmlns="http://schemas.openxmlformats.org/spreadsheetml/2006/main" count="180" uniqueCount="124">
  <si>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</si>
  <si>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</si>
  <si>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</si>
  <si>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</si>
  <si>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</si>
  <si>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</si>
  <si>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</si>
  <si>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</si>
  <si>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</si>
  <si>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</si>
  <si>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</si>
  <si>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</si>
  <si>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</si>
  <si>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</si>
  <si>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</si>
  <si>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</si>
  <si>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</si>
  <si>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</si>
  <si>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 xml:space="preserve">  HAULING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</si>
  <si>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</si>
  <si>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</si>
  <si>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</si>
  <si>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</si>
  <si>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</si>
  <si>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</si>
  <si>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</si>
  <si>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</si>
  <si>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</si>
  <si>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</si>
  <si>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</si>
  <si>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</si>
  <si>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</si>
  <si>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</si>
  <si>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</si>
  <si>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</si>
  <si>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</si>
  <si>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>Field Trip</t>
  </si>
  <si>
    <t>Width</t>
  </si>
  <si>
    <t>Activity</t>
  </si>
  <si>
    <t>Estimated Cost Per Acre*</t>
  </si>
  <si>
    <t>Tillage</t>
  </si>
  <si>
    <t>Custom Ground Application</t>
  </si>
  <si>
    <t>Fertilizer</t>
  </si>
  <si>
    <t>Plant</t>
  </si>
  <si>
    <t>Herbicide</t>
  </si>
  <si>
    <t>Combine</t>
  </si>
  <si>
    <t>325 hp</t>
  </si>
  <si>
    <t>Harvest</t>
  </si>
  <si>
    <t>*Costs per acre include costs associated with the field trip and inputs.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</si>
  <si>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</si>
  <si>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</si>
  <si>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</si>
  <si>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</si>
  <si>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</si>
  <si>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SUPPLIES</t>
  </si>
  <si>
    <t>Polypipe</t>
  </si>
  <si>
    <t>qt</t>
  </si>
  <si>
    <t>Furrow Irr.</t>
  </si>
  <si>
    <t>Hipper</t>
  </si>
  <si>
    <t>12 Row</t>
  </si>
  <si>
    <t>Herbicide ( Burndown)</t>
  </si>
  <si>
    <t>Do All (Seedbed Finisher)</t>
  </si>
  <si>
    <t>Planter</t>
  </si>
  <si>
    <t>Irrigation Sweep</t>
  </si>
  <si>
    <t>Irrigation Polypipe Spool</t>
  </si>
  <si>
    <t xml:space="preserve"> Total Season Activities</t>
  </si>
  <si>
    <t>Grain Wagon (700 bu)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</si>
  <si>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</si>
  <si>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</si>
  <si>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</si>
  <si>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</si>
  <si>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</si>
  <si>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</si>
  <si>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</si>
  <si>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Fall Tillage</t>
  </si>
  <si>
    <t>Crop Share Lease</t>
  </si>
  <si>
    <t>Grain Sorghum</t>
  </si>
  <si>
    <t>Grain Sorghum Seed</t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</si>
  <si>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</si>
  <si>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</si>
  <si>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Prevathon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</si>
  <si>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Sivanto Prime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</si>
  <si>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Warrior</t>
    </r>
    <r>
      <rPr>
        <vertAlign val="superscript"/>
        <sz val="11"/>
        <color rgb="FF990000"/>
        <rFont val="Calibri"/>
        <family val="2"/>
        <scheme val="minor"/>
      </rPr>
      <t>3</t>
    </r>
  </si>
  <si>
    <t>Haul Sorghum</t>
  </si>
  <si>
    <t>Check Off, Boards</t>
  </si>
  <si>
    <t>Grain Sorghum Consultant</t>
  </si>
  <si>
    <t>Grain Sorghum Crop Insurance</t>
  </si>
  <si>
    <t>Farm Overhead</t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</si>
  <si>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2,4,7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</si>
  <si>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</si>
  <si>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Notes: Cost of production estimates are based on input prices gathered in fall 2025.</t>
  </si>
  <si>
    <t>Implements assumed in developing this budget are listed under the "field_activities" tab.</t>
  </si>
  <si>
    <t>Grain sorghum budgets are developed based upon recommendations from Dr. Jason Kelley.</t>
  </si>
  <si>
    <t>2026 Sorghum Field Activities, Furrow Irrigated</t>
  </si>
  <si>
    <t>6.5 lbs. seed</t>
  </si>
  <si>
    <t>1.3 pt Metolachlor</t>
  </si>
  <si>
    <t>Insecticide</t>
  </si>
  <si>
    <t>0.96 oz Warrior</t>
  </si>
  <si>
    <t>1.3 pt Metolachlor, 2.0 qt Atrazine</t>
  </si>
  <si>
    <t>14 oz Prevathon</t>
  </si>
  <si>
    <t>Aerial Application</t>
  </si>
  <si>
    <t>4.0 oz Sivanto Prime</t>
  </si>
  <si>
    <t>Head</t>
  </si>
  <si>
    <t>30 ft Rigid</t>
  </si>
  <si>
    <t>250 Lbs Urea, N stabilizer treated (46-0-0)</t>
  </si>
  <si>
    <t>TOTAL OPERATING EXPENSES</t>
  </si>
  <si>
    <t>RETURNS ABOVE OPERATING EXPENSES</t>
  </si>
  <si>
    <t>TOTAL EXPENSES (OPERATING + FIXED)</t>
  </si>
  <si>
    <t>TOTAL EXPECTED RETURNS (TOTAL REVENUE - TOTAL EXPENSES)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</si>
  <si>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</si>
  <si>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</si>
  <si>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</si>
  <si>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</si>
  <si>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</si>
  <si>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 xml:space="preserve">                Furrow Irrigated, 10 ac-in., Arkansas, 2026</t>
  </si>
  <si>
    <t>_________________________________________________________________________________________________________</t>
  </si>
  <si>
    <t xml:space="preserve">                 Grain Sorghum</t>
  </si>
  <si>
    <t xml:space="preserve">                 Estimated Costs and Returns per Acre</t>
  </si>
  <si>
    <t>Total Estimated Costs of Field Activities:</t>
  </si>
  <si>
    <t>100 lbs Urea, N stabilizer treated (46-0-0), 130 lbs Phophate (0-46-0), 150 lbs Potash (0-0-60)</t>
  </si>
  <si>
    <t>2 pt Roundup Powermax, 1.5 pt 2,4-D</t>
  </si>
  <si>
    <t>Other Revenue*</t>
  </si>
  <si>
    <t>*Other revenue allows for users to input basis premiums received, crop insurance indemnities, and other forms of revenue.</t>
  </si>
  <si>
    <t>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</si>
</sst>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0" fontId="9" fillId="2" borderId="0" xfId="2" applyFill="1"/>
    <xf numFmtId="0" fontId="9" fillId="0" borderId="0" xfId="2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8" fontId="10" fillId="2" borderId="11" xfId="2" applyNumberFormat="1" applyFont="1" applyFill="1" applyBorder="1" applyAlignment="1">
      <alignment horizontal="center"/>
    </xf>
    <xf numFmtId="0" fontId="12" fillId="2" borderId="0" xfId="2" applyFont="1" applyFill="1"/>
    <xf numFmtId="8" fontId="10" fillId="2" borderId="17" xfId="2" applyNumberFormat="1" applyFont="1" applyFill="1" applyBorder="1" applyAlignment="1">
      <alignment horizontal="center"/>
    </xf>
    <xf numFmtId="8" fontId="10" fillId="2" borderId="16" xfId="2" applyNumberFormat="1" applyFont="1" applyFill="1" applyBorder="1" applyAlignment="1">
      <alignment horizontal="center"/>
    </xf>
    <xf numFmtId="8" fontId="10" fillId="2" borderId="18" xfId="2" applyNumberFormat="1" applyFont="1" applyFill="1" applyBorder="1" applyAlignment="1">
      <alignment horizontal="center"/>
    </xf>
    <xf numFmtId="0" fontId="11" fillId="2" borderId="0" xfId="2" applyFont="1" applyFill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10" fillId="2" borderId="12" xfId="2" applyFont="1" applyFill="1" applyBorder="1"/>
    <xf numFmtId="0" fontId="10" fillId="2" borderId="10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3" xfId="2" applyFont="1" applyFill="1" applyBorder="1"/>
    <xf numFmtId="0" fontId="10" fillId="2" borderId="0" xfId="2" applyFont="1" applyFill="1"/>
    <xf numFmtId="0" fontId="10" fillId="2" borderId="13" xfId="2" applyFont="1" applyFill="1" applyBorder="1" applyAlignment="1">
      <alignment horizontal="center"/>
    </xf>
    <xf numFmtId="0" fontId="11" fillId="2" borderId="12" xfId="2" applyFont="1" applyFill="1" applyBorder="1"/>
    <xf numFmtId="0" fontId="10" fillId="2" borderId="4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5" xfId="2" applyFont="1" applyFill="1" applyBorder="1"/>
    <xf numFmtId="0" fontId="10" fillId="2" borderId="4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166" fontId="0" fillId="0" borderId="0" xfId="0" applyNumberFormat="1"/>
    <xf numFmtId="0" fontId="8" fillId="2" borderId="8" xfId="2" applyFont="1" applyFill="1" applyBorder="1" applyAlignment="1">
      <alignment horizontal="left"/>
    </xf>
    <xf numFmtId="0" fontId="9" fillId="0" borderId="5" xfId="2" applyBorder="1"/>
    <xf numFmtId="0" fontId="8" fillId="2" borderId="9" xfId="2" applyFont="1" applyFill="1" applyBorder="1"/>
    <xf numFmtId="0" fontId="8" fillId="2" borderId="5" xfId="2" applyFont="1" applyFill="1" applyBorder="1"/>
    <xf numFmtId="0" fontId="9" fillId="2" borderId="19" xfId="2" applyFill="1" applyBorder="1"/>
    <xf numFmtId="0" fontId="11" fillId="2" borderId="19" xfId="2" applyFont="1" applyFill="1" applyBorder="1" applyAlignment="1">
      <alignment horizontal="center"/>
    </xf>
    <xf numFmtId="0" fontId="10" fillId="2" borderId="20" xfId="2" applyFont="1" applyFill="1" applyBorder="1"/>
    <xf numFmtId="0" fontId="10" fillId="2" borderId="12" xfId="2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 wrapText="1"/>
    </xf>
    <xf numFmtId="0" fontId="11" fillId="2" borderId="10" xfId="2" applyFont="1" applyFill="1" applyBorder="1"/>
    <xf numFmtId="0" fontId="10" fillId="2" borderId="21" xfId="2" applyFont="1" applyFill="1" applyBorder="1"/>
    <xf numFmtId="0" fontId="10" fillId="2" borderId="21" xfId="2" applyFont="1" applyFill="1" applyBorder="1" applyAlignment="1">
      <alignment horizontal="center"/>
    </xf>
    <xf numFmtId="0" fontId="10" fillId="2" borderId="22" xfId="2" applyFont="1" applyFill="1" applyBorder="1" applyAlignment="1">
      <alignment horizontal="center"/>
    </xf>
    <xf numFmtId="44" fontId="3" fillId="0" borderId="0" xfId="1" applyFont="1" applyBorder="1"/>
    <xf numFmtId="0" fontId="15" fillId="2" borderId="8" xfId="0" applyFont="1" applyFill="1" applyBorder="1" applyAlignment="1">
      <alignment horizontal="center"/>
    </xf>
    <xf numFmtId="8" fontId="15" fillId="2" borderId="2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6" fillId="0" borderId="1" xfId="0" applyNumberFormat="1" applyFont="1" applyBorder="1"/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1</xdr:col>
      <xdr:colOff>230760</xdr:colOff>
      <xdr:row>6</xdr:row>
      <xdr:rowOff>66675</xdr:rowOff>
    </xdr:to>
    <xdr:pic>
      <xdr:nvPicPr>
        <xdr:cNvPr id="6" name="Picture 5" descr="Arkansas Corn and Grain Sorghum Board Logo">
          <a:extLst>
            <a:ext uri="{FF2B5EF4-FFF2-40B4-BE49-F238E27FC236}">
              <a16:creationId xmlns:a16="http://schemas.microsoft.com/office/drawing/2014/main" id="{FAA02FBB-10F6-AB8B-9E1F-E26A0E3C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773810" cy="457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80"/>
  <sheetViews>
    <sheetView tabSelected="1" workbookViewId="0"/>
  </sheetViews>
  <sheetFormatPr defaultRowHeight="14.25" x14ac:dyDescent="0.45"/>
  <cols>
    <col min="1" max="1" width="25.06640625" customWidth="1"/>
    <col min="3" max="3" width="9" style="8" bestFit="1" customWidth="1"/>
    <col min="4" max="4" width="9.464843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ht="18" x14ac:dyDescent="0.55000000000000004">
      <c r="A2" s="78" t="s">
        <v>112</v>
      </c>
      <c r="B2" s="79" t="s">
        <v>113</v>
      </c>
      <c r="C2" s="79"/>
      <c r="D2" s="79"/>
      <c r="E2" s="79"/>
      <c r="F2" s="79"/>
      <c r="G2" s="79"/>
      <c r="H2" s="79"/>
      <c r="I2" s="18"/>
    </row>
    <row r="3" spans="1:9" ht="18" x14ac:dyDescent="0.55000000000000004">
      <c r="A3" s="78"/>
      <c r="B3" s="79"/>
      <c r="C3" s="79"/>
      <c r="D3" s="79"/>
      <c r="E3" s="79"/>
      <c r="F3" s="79"/>
      <c r="G3" s="79"/>
      <c r="H3" s="79"/>
      <c r="I3" s="18"/>
    </row>
    <row r="4" spans="1:9" ht="18" x14ac:dyDescent="0.55000000000000004">
      <c r="I4" s="18"/>
    </row>
    <row r="5" spans="1:9" ht="18" x14ac:dyDescent="0.55000000000000004">
      <c r="A5" s="74" t="s">
        <v>117</v>
      </c>
      <c r="B5" s="74"/>
      <c r="C5" s="74"/>
      <c r="D5" s="74"/>
      <c r="E5" s="74"/>
      <c r="F5" s="74"/>
      <c r="G5" s="74"/>
      <c r="H5" s="74"/>
      <c r="I5" s="3"/>
    </row>
    <row r="6" spans="1:9" ht="18" x14ac:dyDescent="0.55000000000000004">
      <c r="A6" s="75" t="s">
        <v>116</v>
      </c>
      <c r="B6" s="75"/>
      <c r="C6" s="75"/>
      <c r="D6" s="75"/>
      <c r="E6" s="75"/>
      <c r="F6" s="75"/>
      <c r="G6" s="75"/>
      <c r="H6" s="75"/>
      <c r="I6" s="3"/>
    </row>
    <row r="7" spans="1:9" ht="18.399999999999999" thickBot="1" x14ac:dyDescent="0.6">
      <c r="A7" s="76" t="s">
        <v>114</v>
      </c>
      <c r="B7" s="76"/>
      <c r="C7" s="76"/>
      <c r="D7" s="76"/>
      <c r="E7" s="76"/>
      <c r="F7" s="76"/>
      <c r="G7" s="76"/>
      <c r="H7" s="76"/>
    </row>
    <row r="8" spans="1:9" ht="14.65" thickTop="1" x14ac:dyDescent="0.45">
      <c r="A8" s="1"/>
      <c r="B8" s="1"/>
      <c r="C8" s="2"/>
      <c r="D8" s="1"/>
      <c r="E8" s="2"/>
      <c r="F8" s="77" t="s">
        <v>0</v>
      </c>
      <c r="G8" s="77"/>
      <c r="H8" s="3" t="s">
        <v>1</v>
      </c>
      <c r="I8" s="19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19"/>
    </row>
    <row r="10" spans="1:9" x14ac:dyDescent="0.45">
      <c r="A10" s="7" t="s">
        <v>109</v>
      </c>
      <c r="I10" s="12"/>
    </row>
    <row r="11" spans="1:9" x14ac:dyDescent="0.45">
      <c r="A11" s="14" t="s">
        <v>76</v>
      </c>
      <c r="B11" s="14" t="s">
        <v>9</v>
      </c>
      <c r="C11" s="69">
        <v>4.75</v>
      </c>
      <c r="D11" s="14">
        <v>105</v>
      </c>
      <c r="E11" s="19">
        <f>ROUND(C11*D11,2)</f>
        <v>498.75</v>
      </c>
      <c r="F11" s="16">
        <v>0.25</v>
      </c>
      <c r="G11" s="19">
        <f>ROUND(E11*F11,2)</f>
        <v>124.69</v>
      </c>
      <c r="H11" s="19">
        <f>ROUND(E11-G11,2)</f>
        <v>374.06</v>
      </c>
    </row>
    <row r="12" spans="1:9" x14ac:dyDescent="0.45">
      <c r="A12" s="9" t="s">
        <v>121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9" x14ac:dyDescent="0.45">
      <c r="A13" s="7" t="s">
        <v>110</v>
      </c>
      <c r="E13" s="35">
        <f>SUM(E11:E12)</f>
        <v>498.75</v>
      </c>
      <c r="F13" s="7"/>
      <c r="G13" s="12">
        <f>SUM(G11:G12)</f>
        <v>124.69</v>
      </c>
      <c r="H13" s="36">
        <f>ROUND(E13-G13,2)</f>
        <v>374.06</v>
      </c>
    </row>
    <row r="14" spans="1:9" ht="8.25" customHeight="1" x14ac:dyDescent="0.45">
      <c r="A14" t="s">
        <v>10</v>
      </c>
    </row>
    <row r="15" spans="1:9" x14ac:dyDescent="0.45">
      <c r="A15" s="7" t="s">
        <v>111</v>
      </c>
    </row>
    <row r="16" spans="1:9" x14ac:dyDescent="0.45">
      <c r="A16" s="13" t="s">
        <v>50</v>
      </c>
      <c r="I16" s="8"/>
    </row>
    <row r="17" spans="1:10" x14ac:dyDescent="0.45">
      <c r="A17" s="14" t="s">
        <v>75</v>
      </c>
      <c r="B17" s="14" t="s">
        <v>19</v>
      </c>
      <c r="C17" s="15"/>
      <c r="D17" s="14"/>
      <c r="E17" s="8">
        <f>G11</f>
        <v>124.69</v>
      </c>
      <c r="F17" s="16"/>
      <c r="G17" s="8"/>
      <c r="H17" s="8">
        <f>E17</f>
        <v>124.69</v>
      </c>
    </row>
    <row r="18" spans="1:10" x14ac:dyDescent="0.45">
      <c r="A18" s="13" t="s">
        <v>17</v>
      </c>
      <c r="I18" s="8"/>
      <c r="J18" s="17"/>
    </row>
    <row r="19" spans="1:10" x14ac:dyDescent="0.45">
      <c r="A19" s="14" t="s">
        <v>77</v>
      </c>
      <c r="B19" s="14" t="s">
        <v>31</v>
      </c>
      <c r="C19" s="15">
        <v>4.16</v>
      </c>
      <c r="D19" s="14">
        <v>6.5</v>
      </c>
      <c r="E19" s="8">
        <f>ROUND(C19*D19,2)</f>
        <v>27.04</v>
      </c>
      <c r="F19" s="16">
        <v>0</v>
      </c>
      <c r="G19" s="8">
        <f>ROUND(E19*F19,2)</f>
        <v>0</v>
      </c>
      <c r="H19" s="8">
        <f>ROUND(E19-G19,2)</f>
        <v>27.04</v>
      </c>
      <c r="I19" s="8"/>
      <c r="J19" s="17"/>
    </row>
    <row r="20" spans="1:10" x14ac:dyDescent="0.45">
      <c r="A20" s="13" t="s">
        <v>32</v>
      </c>
      <c r="I20" s="8"/>
      <c r="J20" s="37"/>
    </row>
    <row r="21" spans="1:10" ht="15.75" x14ac:dyDescent="0.45">
      <c r="A21" s="14" t="s">
        <v>68</v>
      </c>
      <c r="B21" s="14" t="s">
        <v>11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</row>
    <row r="22" spans="1:10" ht="15.75" x14ac:dyDescent="0.45">
      <c r="A22" s="14" t="s">
        <v>73</v>
      </c>
      <c r="B22" s="14" t="s">
        <v>11</v>
      </c>
      <c r="C22" s="15">
        <v>10</v>
      </c>
      <c r="D22" s="14">
        <v>1</v>
      </c>
      <c r="E22" s="8">
        <f>ROUND(C22*D22,2)</f>
        <v>10</v>
      </c>
      <c r="F22" s="16">
        <v>0</v>
      </c>
      <c r="G22" s="8">
        <f>ROUND(E22*F22,2)</f>
        <v>0</v>
      </c>
      <c r="H22" s="8">
        <f>ROUND(E22-G22,2)</f>
        <v>10</v>
      </c>
      <c r="I22" s="8"/>
    </row>
    <row r="23" spans="1:10" ht="15.75" x14ac:dyDescent="0.45">
      <c r="A23" s="14" t="s">
        <v>72</v>
      </c>
      <c r="B23" s="14" t="s">
        <v>31</v>
      </c>
      <c r="C23" s="31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</row>
    <row r="24" spans="1:10" x14ac:dyDescent="0.45">
      <c r="A24" s="13" t="s">
        <v>12</v>
      </c>
      <c r="I24" s="8"/>
    </row>
    <row r="25" spans="1:10" ht="15.75" x14ac:dyDescent="0.45">
      <c r="A25" s="14" t="s">
        <v>53</v>
      </c>
      <c r="B25" s="14" t="s">
        <v>31</v>
      </c>
      <c r="C25" s="15">
        <v>0.40500000000000003</v>
      </c>
      <c r="D25" s="14">
        <v>150</v>
      </c>
      <c r="E25" s="8">
        <f>ROUND(C25*D25,2)</f>
        <v>60.75</v>
      </c>
      <c r="F25" s="16">
        <v>0</v>
      </c>
      <c r="G25" s="8">
        <f>ROUND(E25*F25,2)</f>
        <v>0</v>
      </c>
      <c r="H25" s="8">
        <f>ROUND(E25-G25,2)</f>
        <v>60.75</v>
      </c>
      <c r="I25" s="8"/>
    </row>
    <row r="26" spans="1:10" ht="15.75" x14ac:dyDescent="0.45">
      <c r="A26" s="14" t="s">
        <v>33</v>
      </c>
      <c r="B26" s="14" t="s">
        <v>31</v>
      </c>
      <c r="C26" s="15">
        <v>0.22</v>
      </c>
      <c r="D26" s="14">
        <v>120</v>
      </c>
      <c r="E26" s="8">
        <f>ROUND(C26*D26,2)</f>
        <v>26.4</v>
      </c>
      <c r="F26" s="16">
        <v>0</v>
      </c>
      <c r="G26" s="8">
        <f>ROUND(E26*F26,2)</f>
        <v>0</v>
      </c>
      <c r="H26" s="8">
        <f>ROUND(E26-G26,2)</f>
        <v>26.4</v>
      </c>
      <c r="I26" s="8"/>
    </row>
    <row r="27" spans="1:10" ht="15.75" x14ac:dyDescent="0.45">
      <c r="A27" s="14" t="s">
        <v>88</v>
      </c>
      <c r="B27" s="14" t="s">
        <v>31</v>
      </c>
      <c r="C27" s="15">
        <f>(561.67/2000)+((82*(335*0.0005)/335))</f>
        <v>0.32183499999999998</v>
      </c>
      <c r="D27" s="14">
        <v>350</v>
      </c>
      <c r="E27" s="8">
        <f>ROUND(C27*D27,2)</f>
        <v>112.64</v>
      </c>
      <c r="F27" s="16">
        <v>0</v>
      </c>
      <c r="G27" s="8">
        <f>ROUND(E27*F27,2)</f>
        <v>0</v>
      </c>
      <c r="H27" s="8">
        <f>ROUND(E27-G27,2)</f>
        <v>112.64</v>
      </c>
    </row>
    <row r="28" spans="1:10" ht="15.75" x14ac:dyDescent="0.45">
      <c r="A28" s="14" t="s">
        <v>70</v>
      </c>
      <c r="B28" s="14" t="s">
        <v>31</v>
      </c>
      <c r="C28" s="15">
        <f>561.67/2000</f>
        <v>0.280835</v>
      </c>
      <c r="D28" s="14">
        <v>0</v>
      </c>
      <c r="E28" s="8">
        <f>ROUND(C28*D28,2)</f>
        <v>0</v>
      </c>
      <c r="F28" s="16">
        <v>0</v>
      </c>
      <c r="G28" s="8">
        <f>ROUND(E28*F28,2)</f>
        <v>0</v>
      </c>
      <c r="H28" s="8">
        <f>ROUND(E28-G28,2)</f>
        <v>0</v>
      </c>
      <c r="I28" s="8"/>
      <c r="J28" s="12"/>
    </row>
    <row r="29" spans="1:10" ht="15.75" x14ac:dyDescent="0.45">
      <c r="A29" s="14" t="s">
        <v>69</v>
      </c>
      <c r="B29" s="14" t="s">
        <v>31</v>
      </c>
      <c r="C29" s="15">
        <f>535/2000</f>
        <v>0.26750000000000002</v>
      </c>
      <c r="D29" s="14">
        <v>0</v>
      </c>
      <c r="E29" s="8">
        <f>ROUND(C29*D29,2)</f>
        <v>0</v>
      </c>
      <c r="F29" s="16">
        <v>0</v>
      </c>
      <c r="G29" s="8">
        <f>ROUND(E29*F29,2)</f>
        <v>0</v>
      </c>
      <c r="H29" s="8">
        <f>ROUND(E29-G29,2)</f>
        <v>0</v>
      </c>
      <c r="I29" s="8"/>
    </row>
    <row r="30" spans="1:10" x14ac:dyDescent="0.45">
      <c r="A30" s="13" t="s">
        <v>15</v>
      </c>
      <c r="I30" s="8"/>
    </row>
    <row r="31" spans="1:10" ht="15.75" x14ac:dyDescent="0.45">
      <c r="A31" s="14" t="s">
        <v>89</v>
      </c>
      <c r="B31" s="14" t="s">
        <v>13</v>
      </c>
      <c r="C31" s="15">
        <v>2.25</v>
      </c>
      <c r="D31" s="14">
        <v>2</v>
      </c>
      <c r="E31" s="8">
        <f t="shared" ref="E31:E35" si="0">ROUND(C31*D31,2)</f>
        <v>4.5</v>
      </c>
      <c r="F31" s="16">
        <v>0</v>
      </c>
      <c r="G31" s="8">
        <f t="shared" ref="G31:G35" si="1">ROUND(E31*F31,2)</f>
        <v>0</v>
      </c>
      <c r="H31" s="8">
        <f t="shared" ref="H31:H35" si="2">ROUND(E31-G31,2)</f>
        <v>4.5</v>
      </c>
      <c r="I31" s="8"/>
    </row>
    <row r="32" spans="1:10" ht="15.75" x14ac:dyDescent="0.45">
      <c r="A32" s="14" t="s">
        <v>67</v>
      </c>
      <c r="B32" s="14" t="s">
        <v>13</v>
      </c>
      <c r="C32" s="15">
        <v>4.375</v>
      </c>
      <c r="D32" s="14">
        <v>1.5</v>
      </c>
      <c r="E32" s="8">
        <f t="shared" si="0"/>
        <v>6.56</v>
      </c>
      <c r="F32" s="16">
        <v>0</v>
      </c>
      <c r="G32" s="8">
        <f t="shared" si="1"/>
        <v>0</v>
      </c>
      <c r="H32" s="8">
        <f t="shared" si="2"/>
        <v>6.56</v>
      </c>
      <c r="I32" s="8"/>
      <c r="J32" s="37"/>
    </row>
    <row r="33" spans="1:10" ht="15.75" x14ac:dyDescent="0.45">
      <c r="A33" s="14" t="s">
        <v>78</v>
      </c>
      <c r="B33" s="14" t="s">
        <v>13</v>
      </c>
      <c r="C33" s="15">
        <v>5.0387500000000003</v>
      </c>
      <c r="D33" s="14">
        <v>1.3</v>
      </c>
      <c r="E33" s="8">
        <f t="shared" si="0"/>
        <v>6.55</v>
      </c>
      <c r="F33" s="16">
        <v>0</v>
      </c>
      <c r="G33" s="8">
        <f t="shared" si="1"/>
        <v>0</v>
      </c>
      <c r="H33" s="8">
        <f t="shared" si="2"/>
        <v>6.55</v>
      </c>
    </row>
    <row r="34" spans="1:10" ht="15.75" x14ac:dyDescent="0.45">
      <c r="A34" s="14" t="s">
        <v>79</v>
      </c>
      <c r="B34" s="14" t="s">
        <v>13</v>
      </c>
      <c r="C34" s="15">
        <v>5.0387500000000003</v>
      </c>
      <c r="D34" s="14">
        <v>1.3</v>
      </c>
      <c r="E34" s="8">
        <f t="shared" si="0"/>
        <v>6.55</v>
      </c>
      <c r="F34" s="16">
        <v>0</v>
      </c>
      <c r="G34" s="8">
        <f t="shared" si="1"/>
        <v>0</v>
      </c>
      <c r="H34" s="8">
        <f t="shared" si="2"/>
        <v>6.55</v>
      </c>
      <c r="I34" s="8"/>
    </row>
    <row r="35" spans="1:10" ht="15.75" x14ac:dyDescent="0.45">
      <c r="A35" s="14" t="s">
        <v>71</v>
      </c>
      <c r="B35" s="14" t="s">
        <v>56</v>
      </c>
      <c r="C35" s="15">
        <v>4.1124999999999998</v>
      </c>
      <c r="D35" s="14">
        <v>2</v>
      </c>
      <c r="E35" s="8">
        <f t="shared" si="0"/>
        <v>8.23</v>
      </c>
      <c r="F35" s="16">
        <v>0</v>
      </c>
      <c r="G35" s="8">
        <f t="shared" si="1"/>
        <v>0</v>
      </c>
      <c r="H35" s="8">
        <f t="shared" si="2"/>
        <v>8.23</v>
      </c>
      <c r="I35" s="8"/>
    </row>
    <row r="36" spans="1:10" x14ac:dyDescent="0.45">
      <c r="A36" s="13" t="s">
        <v>16</v>
      </c>
      <c r="I36" s="8"/>
    </row>
    <row r="37" spans="1:10" ht="15.75" x14ac:dyDescent="0.45">
      <c r="A37" s="14" t="s">
        <v>80</v>
      </c>
      <c r="B37" s="14" t="s">
        <v>14</v>
      </c>
      <c r="C37" s="15">
        <v>1.05</v>
      </c>
      <c r="D37" s="14">
        <v>14</v>
      </c>
      <c r="E37" s="8">
        <f t="shared" ref="E37:E39" si="3">ROUND(C37*D37,2)</f>
        <v>14.7</v>
      </c>
      <c r="F37" s="16">
        <v>0</v>
      </c>
      <c r="G37" s="8">
        <f t="shared" ref="G37:G39" si="4">ROUND(E37*F37,2)</f>
        <v>0</v>
      </c>
      <c r="H37" s="8">
        <f t="shared" ref="H37:H39" si="5">ROUND(E37-G37,2)</f>
        <v>14.7</v>
      </c>
    </row>
    <row r="38" spans="1:10" ht="15.75" x14ac:dyDescent="0.45">
      <c r="A38" s="14" t="s">
        <v>81</v>
      </c>
      <c r="B38" s="14" t="s">
        <v>14</v>
      </c>
      <c r="C38" s="15">
        <v>3.01</v>
      </c>
      <c r="D38" s="14">
        <v>4</v>
      </c>
      <c r="E38" s="8">
        <f t="shared" si="3"/>
        <v>12.04</v>
      </c>
      <c r="F38" s="16">
        <v>0</v>
      </c>
      <c r="G38" s="8">
        <f t="shared" si="4"/>
        <v>0</v>
      </c>
      <c r="H38" s="8">
        <f t="shared" si="5"/>
        <v>12.04</v>
      </c>
      <c r="I38" s="8"/>
    </row>
    <row r="39" spans="1:10" ht="15.75" x14ac:dyDescent="0.45">
      <c r="A39" s="14" t="s">
        <v>82</v>
      </c>
      <c r="B39" s="14" t="s">
        <v>14</v>
      </c>
      <c r="C39" s="15">
        <v>3.02</v>
      </c>
      <c r="D39" s="14">
        <v>0.96</v>
      </c>
      <c r="E39" s="8">
        <f t="shared" si="3"/>
        <v>2.9</v>
      </c>
      <c r="F39" s="16">
        <v>0</v>
      </c>
      <c r="G39" s="8">
        <f t="shared" si="4"/>
        <v>0</v>
      </c>
      <c r="H39" s="8">
        <f t="shared" si="5"/>
        <v>2.9</v>
      </c>
    </row>
    <row r="40" spans="1:10" x14ac:dyDescent="0.45">
      <c r="A40" s="13" t="s">
        <v>54</v>
      </c>
      <c r="I40" s="8"/>
    </row>
    <row r="41" spans="1:10" x14ac:dyDescent="0.45">
      <c r="A41" s="14" t="s">
        <v>55</v>
      </c>
      <c r="B41" s="14" t="s">
        <v>19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</row>
    <row r="42" spans="1:10" x14ac:dyDescent="0.45">
      <c r="A42" s="13" t="s">
        <v>34</v>
      </c>
      <c r="I42" s="8"/>
    </row>
    <row r="43" spans="1:10" x14ac:dyDescent="0.45">
      <c r="A43" s="14" t="s">
        <v>85</v>
      </c>
      <c r="B43" s="14" t="s">
        <v>19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</row>
    <row r="44" spans="1:10" x14ac:dyDescent="0.45">
      <c r="A44" s="13" t="s">
        <v>49</v>
      </c>
      <c r="I44" s="8"/>
      <c r="J44" s="54"/>
    </row>
    <row r="45" spans="1:10" x14ac:dyDescent="0.45">
      <c r="A45" s="14" t="s">
        <v>86</v>
      </c>
      <c r="B45" s="14" t="s">
        <v>19</v>
      </c>
      <c r="C45" s="15">
        <v>31</v>
      </c>
      <c r="D45" s="14">
        <v>1</v>
      </c>
      <c r="E45" s="8">
        <f>ROUND(C45*D45,2)</f>
        <v>31</v>
      </c>
      <c r="F45" s="16">
        <v>0</v>
      </c>
      <c r="G45" s="8">
        <f>ROUND(E45*F45,2)</f>
        <v>0</v>
      </c>
      <c r="H45" s="8">
        <f>ROUND(E45-G45,2)</f>
        <v>31</v>
      </c>
      <c r="I45" s="8"/>
    </row>
    <row r="46" spans="1:10" x14ac:dyDescent="0.45">
      <c r="A46" s="13" t="s">
        <v>20</v>
      </c>
      <c r="I46" s="8"/>
    </row>
    <row r="47" spans="1:10" x14ac:dyDescent="0.45">
      <c r="A47" s="14" t="s">
        <v>21</v>
      </c>
      <c r="B47" s="14" t="s">
        <v>22</v>
      </c>
      <c r="C47" s="15">
        <v>14.83</v>
      </c>
      <c r="D47" s="32">
        <f>5.61/14.83</f>
        <v>0.37828725556304788</v>
      </c>
      <c r="E47" s="8">
        <f>ROUND(C47*D47,2)</f>
        <v>5.61</v>
      </c>
      <c r="F47" s="16">
        <v>0</v>
      </c>
      <c r="G47" s="8">
        <f>ROUND(E47*F47,2)</f>
        <v>0</v>
      </c>
      <c r="H47" s="8">
        <f>ROUND(E47-G47,2)</f>
        <v>5.61</v>
      </c>
      <c r="I47" s="8"/>
      <c r="J47" s="54"/>
    </row>
    <row r="48" spans="1:10" x14ac:dyDescent="0.45">
      <c r="A48" s="14" t="s">
        <v>23</v>
      </c>
      <c r="B48" s="14" t="s">
        <v>22</v>
      </c>
      <c r="C48" s="15">
        <v>14.83</v>
      </c>
      <c r="D48" s="32">
        <f>3.62/14.83</f>
        <v>0.24409979770734996</v>
      </c>
      <c r="E48" s="8">
        <f>ROUND(C48*D48,2)</f>
        <v>3.62</v>
      </c>
      <c r="F48" s="16">
        <v>0</v>
      </c>
      <c r="G48" s="8">
        <f>ROUND(E48*F48,2)</f>
        <v>0</v>
      </c>
      <c r="H48" s="8">
        <f>ROUND(E48-G48,2)</f>
        <v>3.62</v>
      </c>
      <c r="I48" s="8"/>
    </row>
    <row r="49" spans="1:10" x14ac:dyDescent="0.45">
      <c r="A49" s="13" t="s">
        <v>51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24</v>
      </c>
      <c r="B50" s="14" t="s">
        <v>22</v>
      </c>
      <c r="C50" s="15">
        <v>14.83</v>
      </c>
      <c r="D50" s="32">
        <v>0.56744875310789422</v>
      </c>
      <c r="E50" s="8">
        <f>ROUND(C50*D50,2)</f>
        <v>8.42</v>
      </c>
      <c r="F50" s="16">
        <v>0</v>
      </c>
      <c r="G50" s="8">
        <f>ROUND(E50*F50,2)</f>
        <v>0</v>
      </c>
      <c r="H50" s="8">
        <f>ROUND(E50-G50,2)</f>
        <v>8.42</v>
      </c>
    </row>
    <row r="51" spans="1:10" x14ac:dyDescent="0.45">
      <c r="A51" s="13" t="s">
        <v>25</v>
      </c>
      <c r="I51" s="8"/>
      <c r="J51" s="37"/>
    </row>
    <row r="52" spans="1:10" x14ac:dyDescent="0.45">
      <c r="A52" s="14" t="s">
        <v>21</v>
      </c>
      <c r="B52" s="14" t="s">
        <v>26</v>
      </c>
      <c r="C52" s="15">
        <v>2.46</v>
      </c>
      <c r="D52" s="33">
        <v>2.8708487052942733</v>
      </c>
      <c r="E52" s="8">
        <f>ROUND(C52*D52,2)</f>
        <v>7.06</v>
      </c>
      <c r="F52" s="16">
        <v>0</v>
      </c>
      <c r="G52" s="8">
        <f>ROUND(E52*F52,2)</f>
        <v>0</v>
      </c>
      <c r="H52" s="8">
        <f>ROUND(E52-G52,2)</f>
        <v>7.06</v>
      </c>
      <c r="I52" s="8"/>
    </row>
    <row r="53" spans="1:10" x14ac:dyDescent="0.45">
      <c r="A53" s="14" t="s">
        <v>23</v>
      </c>
      <c r="B53" s="14" t="s">
        <v>26</v>
      </c>
      <c r="C53" s="15">
        <v>2.46</v>
      </c>
      <c r="D53" s="33">
        <v>2.5681632653061222</v>
      </c>
      <c r="E53" s="8">
        <f>ROUND(C53*D53,2)</f>
        <v>6.32</v>
      </c>
      <c r="F53" s="16">
        <v>0</v>
      </c>
      <c r="G53" s="8">
        <f>ROUND(E53*F53,2)</f>
        <v>0</v>
      </c>
      <c r="H53" s="8">
        <f>ROUND(E53-G53,2)</f>
        <v>6.32</v>
      </c>
      <c r="I53" s="8"/>
    </row>
    <row r="54" spans="1:10" x14ac:dyDescent="0.45">
      <c r="A54" s="14" t="s">
        <v>57</v>
      </c>
      <c r="B54" s="14" t="s">
        <v>26</v>
      </c>
      <c r="C54" s="15">
        <v>2.46</v>
      </c>
      <c r="D54" s="38">
        <f>29.06/C54</f>
        <v>11.8130081300813</v>
      </c>
      <c r="E54" s="8">
        <f>ROUND(C54*D54,2)</f>
        <v>29.06</v>
      </c>
      <c r="F54" s="16">
        <v>0</v>
      </c>
      <c r="G54" s="8">
        <f>ROUND(E54*F54,2)</f>
        <v>0</v>
      </c>
      <c r="H54" s="8">
        <f>ROUND(E54-G54,2)</f>
        <v>29.06</v>
      </c>
      <c r="I54" s="19"/>
    </row>
    <row r="55" spans="1:10" x14ac:dyDescent="0.45">
      <c r="A55" s="13" t="s">
        <v>27</v>
      </c>
      <c r="I55" s="12"/>
      <c r="J55" s="37"/>
    </row>
    <row r="56" spans="1:10" x14ac:dyDescent="0.45">
      <c r="A56" s="14" t="s">
        <v>52</v>
      </c>
      <c r="B56" s="14" t="s">
        <v>19</v>
      </c>
      <c r="C56" s="15">
        <v>5.9483136128870413</v>
      </c>
      <c r="D56" s="14">
        <v>1</v>
      </c>
      <c r="E56" s="8">
        <f>ROUND(C56*D56,2)</f>
        <v>5.95</v>
      </c>
      <c r="F56" s="16">
        <v>0</v>
      </c>
      <c r="G56" s="8">
        <f>ROUND(E56*F56,2)</f>
        <v>0</v>
      </c>
      <c r="H56" s="8">
        <f t="shared" ref="H56:H64" si="6">ROUND(E56-G56,2)</f>
        <v>5.95</v>
      </c>
      <c r="I56" s="12"/>
      <c r="J56" s="37"/>
    </row>
    <row r="57" spans="1:10" ht="15" customHeight="1" x14ac:dyDescent="0.45">
      <c r="A57" s="14" t="s">
        <v>23</v>
      </c>
      <c r="B57" s="14" t="s">
        <v>19</v>
      </c>
      <c r="C57" s="15">
        <v>12.5670990457805</v>
      </c>
      <c r="D57" s="14">
        <v>1</v>
      </c>
      <c r="E57" s="8">
        <f>ROUND(C57*D57,2)</f>
        <v>12.57</v>
      </c>
      <c r="F57" s="16">
        <v>0</v>
      </c>
      <c r="G57" s="8">
        <f>ROUND(E57*F57,2)</f>
        <v>0</v>
      </c>
      <c r="H57" s="8">
        <f t="shared" si="6"/>
        <v>12.57</v>
      </c>
      <c r="I57" s="12"/>
    </row>
    <row r="58" spans="1:10" x14ac:dyDescent="0.45">
      <c r="A58" s="14" t="s">
        <v>57</v>
      </c>
      <c r="B58" s="14" t="s">
        <v>19</v>
      </c>
      <c r="C58" s="15">
        <v>0.37661458333333331</v>
      </c>
      <c r="D58" s="14">
        <v>10</v>
      </c>
      <c r="E58" s="8">
        <f>ROUND(C58*D58,2)</f>
        <v>3.77</v>
      </c>
      <c r="F58" s="16">
        <v>0</v>
      </c>
      <c r="G58" s="8">
        <f>ROUND(E58*F58,2)</f>
        <v>0</v>
      </c>
      <c r="H58" s="8">
        <f t="shared" si="6"/>
        <v>3.77</v>
      </c>
    </row>
    <row r="59" spans="1:10" x14ac:dyDescent="0.45">
      <c r="A59" s="13" t="s">
        <v>18</v>
      </c>
      <c r="I59" s="8"/>
    </row>
    <row r="60" spans="1:10" x14ac:dyDescent="0.45">
      <c r="A60" s="14" t="s">
        <v>83</v>
      </c>
      <c r="B60" s="14" t="s">
        <v>9</v>
      </c>
      <c r="C60" s="15">
        <v>0.25</v>
      </c>
      <c r="D60" s="14">
        <f>D11</f>
        <v>105</v>
      </c>
      <c r="E60" s="8">
        <f>ROUND(C60*D60,2)</f>
        <v>26.25</v>
      </c>
      <c r="F60" s="16">
        <v>0</v>
      </c>
      <c r="G60" s="8">
        <f>ROUND(E60*F60,2)</f>
        <v>0</v>
      </c>
      <c r="H60" s="8">
        <f>ROUND(E60-G60,2)</f>
        <v>26.25</v>
      </c>
    </row>
    <row r="61" spans="1:10" x14ac:dyDescent="0.45">
      <c r="A61" s="14" t="s">
        <v>84</v>
      </c>
      <c r="B61" s="14" t="s">
        <v>9</v>
      </c>
      <c r="C61" s="15">
        <v>0.01</v>
      </c>
      <c r="D61" s="14">
        <f>D11</f>
        <v>105</v>
      </c>
      <c r="E61" s="8">
        <f>ROUND(C61*D61,2)</f>
        <v>1.05</v>
      </c>
      <c r="F61" s="16">
        <v>0</v>
      </c>
      <c r="G61" s="8">
        <f>ROUND(E61*F61,2)</f>
        <v>0</v>
      </c>
      <c r="H61" s="8">
        <f t="shared" ref="H61" si="7">ROUND(E61-G61,2)</f>
        <v>1.05</v>
      </c>
    </row>
    <row r="62" spans="1:10" x14ac:dyDescent="0.45">
      <c r="A62" s="9" t="s">
        <v>28</v>
      </c>
      <c r="B62" s="9" t="s">
        <v>123</v>
      </c>
      <c r="C62" s="72">
        <v>8.2500000000000004E-2</v>
      </c>
      <c r="D62" s="73">
        <f>SUM(H19:H58)</f>
        <v>500.99</v>
      </c>
      <c r="E62" s="2">
        <f>(C62*0.5)*D62</f>
        <v>20.665837500000002</v>
      </c>
      <c r="F62" s="11">
        <v>0</v>
      </c>
      <c r="G62" s="2">
        <f>ROUND(E62*F62,2)</f>
        <v>0</v>
      </c>
      <c r="H62" s="2">
        <f t="shared" si="6"/>
        <v>20.67</v>
      </c>
      <c r="I62" s="8"/>
    </row>
    <row r="63" spans="1:10" x14ac:dyDescent="0.45">
      <c r="A63" s="7" t="s">
        <v>105</v>
      </c>
      <c r="E63" s="8">
        <f>SUM(E19:E62)</f>
        <v>548.95583749999992</v>
      </c>
      <c r="G63" s="12">
        <f>SUM(G21:G62)</f>
        <v>0</v>
      </c>
      <c r="H63" s="12">
        <f t="shared" si="6"/>
        <v>548.96</v>
      </c>
      <c r="I63" s="8"/>
    </row>
    <row r="64" spans="1:10" x14ac:dyDescent="0.45">
      <c r="A64" s="7" t="s">
        <v>106</v>
      </c>
      <c r="E64" s="35">
        <f>+E13-E63</f>
        <v>-50.205837499999916</v>
      </c>
      <c r="G64" s="12">
        <f>+G11-G63</f>
        <v>124.69</v>
      </c>
      <c r="H64" s="36">
        <f t="shared" si="6"/>
        <v>-174.9</v>
      </c>
      <c r="I64" s="19"/>
    </row>
    <row r="65" spans="1:9" ht="6.75" customHeight="1" x14ac:dyDescent="0.45">
      <c r="A65" t="s">
        <v>10</v>
      </c>
      <c r="I65" s="12"/>
    </row>
    <row r="66" spans="1:9" x14ac:dyDescent="0.45">
      <c r="A66" s="7" t="s">
        <v>29</v>
      </c>
      <c r="I66" s="12"/>
    </row>
    <row r="67" spans="1:9" x14ac:dyDescent="0.45">
      <c r="A67" s="14" t="s">
        <v>35</v>
      </c>
      <c r="B67" s="14" t="s">
        <v>19</v>
      </c>
      <c r="C67" s="15">
        <v>40.64</v>
      </c>
      <c r="D67" s="14">
        <v>1</v>
      </c>
      <c r="E67" s="8">
        <f>ROUND(C67*D67,2)</f>
        <v>40.64</v>
      </c>
      <c r="F67" s="16">
        <v>0</v>
      </c>
      <c r="G67" s="8">
        <f>ROUND(E67*F67,2)</f>
        <v>0</v>
      </c>
      <c r="H67" s="8">
        <f t="shared" ref="H67:H73" si="8">ROUND(E67-G67,2)</f>
        <v>40.64</v>
      </c>
      <c r="I67" s="12"/>
    </row>
    <row r="68" spans="1:9" x14ac:dyDescent="0.45">
      <c r="A68" s="14" t="s">
        <v>23</v>
      </c>
      <c r="B68" s="14" t="s">
        <v>19</v>
      </c>
      <c r="C68" s="15">
        <v>62.037282419632461</v>
      </c>
      <c r="D68" s="14">
        <v>1</v>
      </c>
      <c r="E68" s="8">
        <f>ROUND(C68*D68,2)</f>
        <v>62.04</v>
      </c>
      <c r="F68" s="16">
        <v>0</v>
      </c>
      <c r="G68" s="8">
        <f>ROUND(E68*F68,2)</f>
        <v>0</v>
      </c>
      <c r="H68" s="8">
        <f t="shared" si="8"/>
        <v>62.04</v>
      </c>
      <c r="I68" s="12"/>
    </row>
    <row r="69" spans="1:9" x14ac:dyDescent="0.45">
      <c r="A69" s="9" t="s">
        <v>57</v>
      </c>
      <c r="B69" s="9" t="s">
        <v>19</v>
      </c>
      <c r="C69" s="10">
        <v>33.48374564999834</v>
      </c>
      <c r="D69" s="9">
        <v>1</v>
      </c>
      <c r="E69" s="2">
        <f>ROUND(C69*D69,2)</f>
        <v>33.479999999999997</v>
      </c>
      <c r="F69" s="11">
        <v>0</v>
      </c>
      <c r="G69" s="2">
        <f>ROUND(E69*F69,2)</f>
        <v>0</v>
      </c>
      <c r="H69" s="2">
        <f t="shared" ref="H69" si="9">ROUND(E69-G69,2)</f>
        <v>33.479999999999997</v>
      </c>
    </row>
    <row r="70" spans="1:9" x14ac:dyDescent="0.45">
      <c r="A70" s="9" t="s">
        <v>87</v>
      </c>
      <c r="B70" s="9" t="s">
        <v>19</v>
      </c>
      <c r="C70" s="10">
        <v>5.13</v>
      </c>
      <c r="D70" s="9">
        <v>1</v>
      </c>
      <c r="E70" s="2">
        <f>ROUND(C70*D70,2)</f>
        <v>5.13</v>
      </c>
      <c r="F70" s="11">
        <v>0</v>
      </c>
      <c r="G70" s="2">
        <f>ROUND(E70*F70,2)</f>
        <v>0</v>
      </c>
      <c r="H70" s="2">
        <f t="shared" si="8"/>
        <v>5.13</v>
      </c>
    </row>
    <row r="71" spans="1:9" x14ac:dyDescent="0.45">
      <c r="A71" s="7" t="s">
        <v>30</v>
      </c>
      <c r="E71" s="8">
        <f>SUM(E67:E70)</f>
        <v>141.29</v>
      </c>
      <c r="G71" s="12">
        <f>SUM(G67:G70)</f>
        <v>0</v>
      </c>
      <c r="H71" s="12">
        <f t="shared" si="8"/>
        <v>141.29</v>
      </c>
    </row>
    <row r="72" spans="1:9" x14ac:dyDescent="0.45">
      <c r="A72" s="7" t="s">
        <v>107</v>
      </c>
      <c r="E72" s="8">
        <f>+E63+E71</f>
        <v>690.24583749999988</v>
      </c>
      <c r="G72" s="12">
        <f>+G63+G71</f>
        <v>0</v>
      </c>
      <c r="H72" s="12">
        <f t="shared" si="8"/>
        <v>690.25</v>
      </c>
    </row>
    <row r="73" spans="1:9" x14ac:dyDescent="0.45">
      <c r="A73" s="7" t="s">
        <v>108</v>
      </c>
      <c r="E73" s="35">
        <f>+E13-E72</f>
        <v>-191.49583749999988</v>
      </c>
      <c r="G73" s="12">
        <f>+G11-G72</f>
        <v>124.69</v>
      </c>
      <c r="H73" s="36">
        <f t="shared" si="8"/>
        <v>-316.19</v>
      </c>
    </row>
    <row r="74" spans="1:9" ht="8.25" customHeight="1" x14ac:dyDescent="0.45">
      <c r="A74" t="s">
        <v>115</v>
      </c>
    </row>
    <row r="75" spans="1:9" x14ac:dyDescent="0.45">
      <c r="A75" s="13" t="s">
        <v>90</v>
      </c>
      <c r="B75" s="13"/>
      <c r="C75" s="34"/>
      <c r="D75" s="13"/>
      <c r="E75" s="34"/>
      <c r="F75" s="13"/>
    </row>
    <row r="76" spans="1:9" x14ac:dyDescent="0.45">
      <c r="A76" s="13" t="s">
        <v>122</v>
      </c>
      <c r="C76"/>
      <c r="E76"/>
    </row>
    <row r="77" spans="1:9" x14ac:dyDescent="0.45">
      <c r="A77" t="s">
        <v>91</v>
      </c>
      <c r="C77"/>
      <c r="E77"/>
    </row>
    <row r="78" spans="1:9" x14ac:dyDescent="0.45">
      <c r="A78" t="s">
        <v>92</v>
      </c>
      <c r="C78"/>
      <c r="E78"/>
    </row>
    <row r="79" spans="1:9" x14ac:dyDescent="0.45">
      <c r="C79"/>
      <c r="E79"/>
    </row>
    <row r="80" spans="1:9" x14ac:dyDescent="0.45">
      <c r="A80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F7F3-7125-4D73-A086-EA4B312BB5C1}">
  <dimension ref="A1:Z46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21" customWidth="1"/>
    <col min="2" max="2" width="8.73046875" style="21" bestFit="1" customWidth="1"/>
    <col min="3" max="3" width="26.3984375" style="21" customWidth="1"/>
    <col min="4" max="4" width="36" style="21" bestFit="1" customWidth="1"/>
    <col min="5" max="5" width="20.73046875" style="21" bestFit="1" customWidth="1"/>
    <col min="6" max="16384" width="8.73046875" style="21"/>
  </cols>
  <sheetData>
    <row r="1" spans="1:26" ht="13.15" thickBot="1" x14ac:dyDescent="0.4">
      <c r="D1" s="56"/>
    </row>
    <row r="2" spans="1:26" ht="15.75" customHeight="1" thickBot="1" x14ac:dyDescent="0.45">
      <c r="A2" s="55" t="s">
        <v>93</v>
      </c>
      <c r="B2" s="57"/>
      <c r="C2" s="57"/>
      <c r="D2" s="58"/>
      <c r="E2" s="5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 thickBot="1" x14ac:dyDescent="0.45">
      <c r="A3" s="22" t="s">
        <v>36</v>
      </c>
      <c r="B3" s="23" t="s">
        <v>37</v>
      </c>
      <c r="C3" s="24" t="s">
        <v>38</v>
      </c>
      <c r="D3" s="24"/>
      <c r="E3" s="60" t="s">
        <v>39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39" t="s">
        <v>58</v>
      </c>
      <c r="B4" s="40" t="s">
        <v>59</v>
      </c>
      <c r="C4" s="41" t="s">
        <v>74</v>
      </c>
      <c r="D4" s="61"/>
      <c r="E4" s="25">
        <v>12.092030644605964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4">
      <c r="A5" s="42" t="s">
        <v>41</v>
      </c>
      <c r="B5" s="43"/>
      <c r="C5" s="41" t="s">
        <v>60</v>
      </c>
      <c r="D5" s="62" t="s">
        <v>120</v>
      </c>
      <c r="E5" s="25">
        <v>19.5625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15" x14ac:dyDescent="0.4">
      <c r="A6" s="39" t="s">
        <v>58</v>
      </c>
      <c r="B6" s="40" t="s">
        <v>59</v>
      </c>
      <c r="C6" s="63" t="s">
        <v>40</v>
      </c>
      <c r="D6" s="62"/>
      <c r="E6" s="25">
        <v>12.092030644605964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6.25" x14ac:dyDescent="0.4">
      <c r="A7" s="42" t="s">
        <v>41</v>
      </c>
      <c r="B7" s="43"/>
      <c r="C7" s="44" t="s">
        <v>42</v>
      </c>
      <c r="D7" s="64" t="s">
        <v>119</v>
      </c>
      <c r="E7" s="25">
        <v>127.83350000000002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3.15" x14ac:dyDescent="0.4">
      <c r="A8" s="39" t="s">
        <v>61</v>
      </c>
      <c r="B8" s="40" t="s">
        <v>59</v>
      </c>
      <c r="C8" s="44" t="s">
        <v>40</v>
      </c>
      <c r="D8" s="62"/>
      <c r="E8" s="25">
        <v>6.1857079329230809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15" x14ac:dyDescent="0.4">
      <c r="A9" s="45" t="s">
        <v>62</v>
      </c>
      <c r="B9" s="65" t="s">
        <v>59</v>
      </c>
      <c r="C9" s="44" t="s">
        <v>43</v>
      </c>
      <c r="D9" s="62" t="s">
        <v>94</v>
      </c>
      <c r="E9" s="25">
        <v>41.375532430969955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15" x14ac:dyDescent="0.4">
      <c r="A10" s="39" t="s">
        <v>41</v>
      </c>
      <c r="B10" s="40"/>
      <c r="C10" s="44" t="s">
        <v>44</v>
      </c>
      <c r="D10" s="62" t="s">
        <v>95</v>
      </c>
      <c r="E10" s="25">
        <v>15.050375000000001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15" x14ac:dyDescent="0.4">
      <c r="A11" s="42" t="s">
        <v>41</v>
      </c>
      <c r="B11" s="43"/>
      <c r="C11" s="44" t="s">
        <v>42</v>
      </c>
      <c r="D11" s="62" t="s">
        <v>104</v>
      </c>
      <c r="E11" s="25">
        <v>88.958749999999995</v>
      </c>
      <c r="F11" s="20"/>
      <c r="G11" s="20"/>
      <c r="H11" s="20"/>
      <c r="I11" s="2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15" x14ac:dyDescent="0.4">
      <c r="A12" s="45" t="s">
        <v>63</v>
      </c>
      <c r="B12" s="65" t="s">
        <v>59</v>
      </c>
      <c r="C12" s="44" t="s">
        <v>40</v>
      </c>
      <c r="D12" s="62"/>
      <c r="E12" s="25">
        <v>7.0005124735130924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15" x14ac:dyDescent="0.4">
      <c r="A13" s="39" t="s">
        <v>64</v>
      </c>
      <c r="B13" s="40"/>
      <c r="C13" s="44" t="s">
        <v>65</v>
      </c>
      <c r="D13" s="62"/>
      <c r="E13" s="25">
        <v>8.2835069436099644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15" x14ac:dyDescent="0.4">
      <c r="A14" s="39" t="s">
        <v>41</v>
      </c>
      <c r="B14" s="40"/>
      <c r="C14" s="44" t="s">
        <v>96</v>
      </c>
      <c r="D14" s="62" t="s">
        <v>97</v>
      </c>
      <c r="E14" s="25">
        <v>11.3992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15" x14ac:dyDescent="0.4">
      <c r="A15" s="39" t="s">
        <v>41</v>
      </c>
      <c r="B15" s="40"/>
      <c r="C15" s="44" t="s">
        <v>44</v>
      </c>
      <c r="D15" s="62" t="s">
        <v>98</v>
      </c>
      <c r="E15" s="25">
        <v>23.275375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15" x14ac:dyDescent="0.4">
      <c r="A16" s="42" t="s">
        <v>41</v>
      </c>
      <c r="B16" s="40"/>
      <c r="C16" s="44" t="s">
        <v>96</v>
      </c>
      <c r="D16" s="62" t="s">
        <v>99</v>
      </c>
      <c r="E16" s="25">
        <v>23.200000000000003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5" thickBot="1" x14ac:dyDescent="0.45">
      <c r="A17" s="66" t="s">
        <v>100</v>
      </c>
      <c r="B17" s="47"/>
      <c r="C17" s="48" t="s">
        <v>96</v>
      </c>
      <c r="D17" s="67" t="s">
        <v>101</v>
      </c>
      <c r="E17" s="28">
        <v>20.54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15" x14ac:dyDescent="0.4">
      <c r="A18" s="42" t="s">
        <v>45</v>
      </c>
      <c r="B18" s="43" t="s">
        <v>46</v>
      </c>
      <c r="C18" s="50" t="s">
        <v>47</v>
      </c>
      <c r="D18" s="68"/>
      <c r="E18" s="27">
        <v>63.490478271930087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15" x14ac:dyDescent="0.4">
      <c r="A19" s="42" t="s">
        <v>102</v>
      </c>
      <c r="B19" s="43" t="s">
        <v>103</v>
      </c>
      <c r="C19" s="50" t="s">
        <v>47</v>
      </c>
      <c r="D19" s="49"/>
      <c r="E19" s="28">
        <v>3.1373022418543313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5" thickBot="1" x14ac:dyDescent="0.45">
      <c r="A20" s="46" t="s">
        <v>66</v>
      </c>
      <c r="B20" s="51"/>
      <c r="C20" s="53" t="s">
        <v>47</v>
      </c>
      <c r="D20" s="52"/>
      <c r="E20" s="29">
        <v>17.989676461832623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5" thickBot="1" x14ac:dyDescent="0.45">
      <c r="A21" s="30" t="s">
        <v>48</v>
      </c>
      <c r="B21" s="20"/>
      <c r="C21" s="43"/>
      <c r="D21" s="70" t="s">
        <v>118</v>
      </c>
      <c r="E21" s="71">
        <f>SUM(E4:E20)</f>
        <v>501.46647804584507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.15" x14ac:dyDescent="0.4">
      <c r="A22" s="43"/>
      <c r="B22" s="20"/>
      <c r="C22" s="20"/>
      <c r="D22" s="4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2025-10-30T14:25:34Z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