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5016712135-my.sharepoint.com/personal/bjwatkins_uada_edu/Documents/Desktop/Enterprise Budgets 2026/2026 Crop Budget Files/Lease/"/>
    </mc:Choice>
  </mc:AlternateContent>
  <xr:revisionPtr revIDLastSave="139" documentId="8_{7595C06B-CA6A-4F69-9426-BC840839150E}" xr6:coauthVersionLast="47" xr6:coauthVersionMax="47" xr10:uidLastSave="{08DC16DF-743C-4747-AB60-F98A1324CA39}"/>
  <bookViews>
    <workbookView xWindow="47940" yWindow="1665" windowWidth="17505" windowHeight="12525" xr2:uid="{D29855A1-290D-4B7F-A9E5-99329D8F031A}"/>
  </bookViews>
  <sheets>
    <sheet name="Budget" sheetId="1" r:id="rId1"/>
    <sheet name="Field_Activities" sheetId="2" r:id="rId2"/>
  </sheets>
  <definedNames>
    <definedName name="_xlnm.Print_Area" localSheetId="1">Field_Activities!$A$2:$D$20</definedName>
    <definedName name="Production" localSheetId="1">#REF!</definedName>
    <definedName name="Production">#REF!</definedName>
    <definedName name="row" localSheetId="1">#REF!</definedName>
    <definedName name="row">#REF!</definedName>
    <definedName name="same" localSheetId="1">#REF!</definedName>
    <definedName name="same">#REF!</definedName>
    <definedName name="Technology" localSheetId="1">#REF!</definedName>
    <definedName name="Technology">#REF!</definedName>
    <definedName name="Tillage" localSheetId="1">#REF!</definedName>
    <definedName name="Tillag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8" i="1" l="1"/>
  <c r="D52" i="1"/>
  <c r="D51" i="1"/>
  <c r="D65" i="1" l="1"/>
  <c r="E65" i="1" s="1"/>
  <c r="D64" i="1"/>
  <c r="D66" i="1"/>
  <c r="E64" i="1"/>
  <c r="E23" i="2"/>
  <c r="E11" i="1"/>
  <c r="G11" i="1" s="1"/>
  <c r="E23" i="1"/>
  <c r="D58" i="1"/>
  <c r="E27" i="1"/>
  <c r="G27" i="1" s="1"/>
  <c r="E34" i="1"/>
  <c r="E32" i="1"/>
  <c r="G32" i="1" s="1"/>
  <c r="H32" i="1" s="1"/>
  <c r="E31" i="1"/>
  <c r="E75" i="1"/>
  <c r="E66" i="1"/>
  <c r="G66" i="1" s="1"/>
  <c r="E67" i="1"/>
  <c r="E44" i="1"/>
  <c r="G44" i="1" s="1"/>
  <c r="H44" i="1" s="1"/>
  <c r="E42" i="1"/>
  <c r="G42" i="1" s="1"/>
  <c r="H42" i="1" s="1"/>
  <c r="E41" i="1"/>
  <c r="E40" i="1"/>
  <c r="G64" i="1" l="1"/>
  <c r="H64" i="1" s="1"/>
  <c r="G65" i="1"/>
  <c r="H65" i="1"/>
  <c r="E17" i="1"/>
  <c r="H11" i="1"/>
  <c r="H27" i="1"/>
  <c r="G34" i="1"/>
  <c r="H34" i="1" s="1"/>
  <c r="G31" i="1"/>
  <c r="H31" i="1" s="1"/>
  <c r="G75" i="1"/>
  <c r="H75" i="1" s="1"/>
  <c r="G67" i="1"/>
  <c r="H67" i="1" s="1"/>
  <c r="H66" i="1"/>
  <c r="G41" i="1"/>
  <c r="H41" i="1" s="1"/>
  <c r="G40" i="1"/>
  <c r="H40" i="1" s="1"/>
  <c r="E36" i="1" l="1"/>
  <c r="G36" i="1" l="1"/>
  <c r="H36" i="1" s="1"/>
  <c r="E38" i="1" l="1"/>
  <c r="G38" i="1" s="1"/>
  <c r="E33" i="1"/>
  <c r="H38" i="1" l="1"/>
  <c r="G33" i="1"/>
  <c r="H33" i="1" s="1"/>
  <c r="E49" i="1" l="1"/>
  <c r="G49" i="1" s="1"/>
  <c r="H49" i="1" l="1"/>
  <c r="E54" i="1" l="1"/>
  <c r="G54" i="1" l="1"/>
  <c r="H54" i="1" s="1"/>
  <c r="E22" i="1" l="1"/>
  <c r="G22" i="1" s="1"/>
  <c r="E19" i="1"/>
  <c r="E21" i="1"/>
  <c r="G21" i="1" s="1"/>
  <c r="H22" i="1" l="1"/>
  <c r="G19" i="1"/>
  <c r="H19" i="1" s="1"/>
  <c r="G23" i="1"/>
  <c r="H23" i="1" s="1"/>
  <c r="H21" i="1"/>
  <c r="E76" i="1" l="1"/>
  <c r="G76" i="1" s="1"/>
  <c r="E74" i="1"/>
  <c r="E73" i="1"/>
  <c r="G73" i="1" s="1"/>
  <c r="H73" i="1" s="1"/>
  <c r="E62" i="1"/>
  <c r="E61" i="1"/>
  <c r="G61" i="1" s="1"/>
  <c r="E60" i="1"/>
  <c r="G60" i="1" s="1"/>
  <c r="E58" i="1"/>
  <c r="G58" i="1" s="1"/>
  <c r="H58" i="1" s="1"/>
  <c r="E57" i="1"/>
  <c r="G57" i="1" s="1"/>
  <c r="H57" i="1" s="1"/>
  <c r="E56" i="1"/>
  <c r="G56" i="1" s="1"/>
  <c r="E52" i="1"/>
  <c r="G52" i="1" s="1"/>
  <c r="H52" i="1" s="1"/>
  <c r="E51" i="1"/>
  <c r="G51" i="1" s="1"/>
  <c r="E47" i="1"/>
  <c r="G47" i="1" s="1"/>
  <c r="H47" i="1" s="1"/>
  <c r="E45" i="1"/>
  <c r="E35" i="1"/>
  <c r="E30" i="1"/>
  <c r="G30" i="1" s="1"/>
  <c r="E29" i="1"/>
  <c r="G29" i="1" s="1"/>
  <c r="H29" i="1" s="1"/>
  <c r="E26" i="1"/>
  <c r="E25" i="1"/>
  <c r="E12" i="1"/>
  <c r="E13" i="1" s="1"/>
  <c r="G25" i="1" l="1"/>
  <c r="H25" i="1" s="1"/>
  <c r="G12" i="1"/>
  <c r="H51" i="1"/>
  <c r="H56" i="1"/>
  <c r="H61" i="1"/>
  <c r="G26" i="1"/>
  <c r="H26" i="1" s="1"/>
  <c r="H30" i="1"/>
  <c r="G35" i="1"/>
  <c r="H35" i="1" s="1"/>
  <c r="G45" i="1"/>
  <c r="H45" i="1" s="1"/>
  <c r="H60" i="1"/>
  <c r="G62" i="1"/>
  <c r="H62" i="1" s="1"/>
  <c r="H76" i="1"/>
  <c r="E77" i="1"/>
  <c r="G74" i="1"/>
  <c r="H74" i="1" s="1"/>
  <c r="E68" i="1" l="1"/>
  <c r="H17" i="1"/>
  <c r="G13" i="1"/>
  <c r="H12" i="1"/>
  <c r="G77" i="1"/>
  <c r="H77" i="1" s="1"/>
  <c r="G68" i="1" l="1"/>
  <c r="H68" i="1" s="1"/>
  <c r="E69" i="1"/>
  <c r="E78" i="1" s="1"/>
  <c r="G69" i="1" l="1"/>
  <c r="G70" i="1" s="1"/>
  <c r="G78" i="1" l="1"/>
  <c r="G79" i="1" s="1"/>
  <c r="H69" i="1"/>
  <c r="H78" i="1"/>
  <c r="E79" i="1" l="1"/>
  <c r="H79" i="1" s="1"/>
  <c r="E70" i="1"/>
  <c r="H70" i="1" s="1"/>
  <c r="H1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bjwatkins</author>
  </authors>
  <commentList>
    <comment ref="A17" authorId="0" shapeId="0" xr:uid="{50F712CD-B5D1-4231-8C09-A6E7F453A415}">
      <text>
        <r>
          <rPr>
            <sz val="9"/>
            <color indexed="81"/>
            <rFont val="Tahoma"/>
            <family val="2"/>
          </rPr>
          <t xml:space="preserve">Rent is the % share of income a landlord will receive from tenant based upon price x yield.
</t>
        </r>
      </text>
    </comment>
  </commentList>
</comments>
</file>

<file path=xl/sharedStrings.xml><?xml version="1.0" encoding="utf-8"?>
<sst xmlns="http://schemas.openxmlformats.org/spreadsheetml/2006/main" count="198" uniqueCount="136">
  <si>
    <t>Landlord</t>
  </si>
  <si>
    <t>Tenant</t>
  </si>
  <si>
    <t>ITEM</t>
  </si>
  <si>
    <t>UNIT</t>
  </si>
  <si>
    <t>PRICE</t>
  </si>
  <si>
    <t>Total Amount</t>
  </si>
  <si>
    <t>Share %</t>
  </si>
  <si>
    <t>Share</t>
  </si>
  <si>
    <t xml:space="preserve">                                                                       </t>
  </si>
  <si>
    <t>appl</t>
  </si>
  <si>
    <t xml:space="preserve">  FERTILIZERS</t>
  </si>
  <si>
    <t>pt</t>
  </si>
  <si>
    <t xml:space="preserve">  FUNGICIDES</t>
  </si>
  <si>
    <t>oz</t>
  </si>
  <si>
    <t xml:space="preserve">  HERBICIDES</t>
  </si>
  <si>
    <t xml:space="preserve">  INSECTICIDES</t>
  </si>
  <si>
    <t xml:space="preserve">  SEED/PLANTS</t>
  </si>
  <si>
    <t>acre</t>
  </si>
  <si>
    <t xml:space="preserve">  OPERATOR LABOR      </t>
  </si>
  <si>
    <t>Tractors</t>
  </si>
  <si>
    <t>hour</t>
  </si>
  <si>
    <t>Harvesters</t>
  </si>
  <si>
    <t>Special Labor</t>
  </si>
  <si>
    <t xml:space="preserve">  DIESEL FUEL</t>
  </si>
  <si>
    <t>gal</t>
  </si>
  <si>
    <t xml:space="preserve">  REPAIR &amp; MAINTENANCE</t>
  </si>
  <si>
    <t>INTEREST ON OP. CAP.</t>
  </si>
  <si>
    <t>lbs</t>
  </si>
  <si>
    <t xml:space="preserve">  CUSTOM SPRAY AND FERTILIZER</t>
  </si>
  <si>
    <t xml:space="preserve">  CROP CONSULTANT/SCOUTING FEE</t>
  </si>
  <si>
    <t>Tractors/Implements</t>
  </si>
  <si>
    <t xml:space="preserve">  CROP INSURANCE</t>
  </si>
  <si>
    <t xml:space="preserve">  LAND EXPENSE</t>
  </si>
  <si>
    <t xml:space="preserve">  IRRIGATE LABOR</t>
  </si>
  <si>
    <t>Tractors/Implements**</t>
  </si>
  <si>
    <t>Polypipe</t>
  </si>
  <si>
    <t>Furrow Irr.</t>
  </si>
  <si>
    <t xml:space="preserve">              Estimated Costs and Returns per Acre</t>
  </si>
  <si>
    <r>
      <t>Ground App</t>
    </r>
    <r>
      <rPr>
        <vertAlign val="superscript"/>
        <sz val="11"/>
        <color rgb="FF990000"/>
        <rFont val="Calibri"/>
        <family val="2"/>
        <scheme val="minor"/>
      </rPr>
      <t>1,2,3,4,5,6,7</t>
    </r>
  </si>
  <si>
    <t>Aerial App Fert</t>
  </si>
  <si>
    <t>Peanuts</t>
  </si>
  <si>
    <t>ton</t>
  </si>
  <si>
    <t xml:space="preserve">pt </t>
  </si>
  <si>
    <t xml:space="preserve">  CUSTOM HARVEST</t>
  </si>
  <si>
    <t>Cleaning</t>
  </si>
  <si>
    <t>tons</t>
  </si>
  <si>
    <t>Drying</t>
  </si>
  <si>
    <t>Peanut Consultant</t>
  </si>
  <si>
    <t>Peanut Crop Insurance</t>
  </si>
  <si>
    <r>
      <t>Muscle ADV</t>
    </r>
    <r>
      <rPr>
        <vertAlign val="superscript"/>
        <sz val="11"/>
        <color rgb="FF990000"/>
        <rFont val="Calibri"/>
        <family val="2"/>
        <scheme val="minor"/>
      </rPr>
      <t>5</t>
    </r>
  </si>
  <si>
    <t xml:space="preserve">  INNOCULANT</t>
  </si>
  <si>
    <t>Crop Share Rent</t>
  </si>
  <si>
    <t>Aerial App Chem</t>
  </si>
  <si>
    <r>
      <t>Peanut Seed</t>
    </r>
    <r>
      <rPr>
        <vertAlign val="superscript"/>
        <sz val="11"/>
        <color rgb="FF990000"/>
        <rFont val="Calibri"/>
        <family val="2"/>
        <scheme val="minor"/>
      </rPr>
      <t>8</t>
    </r>
  </si>
  <si>
    <r>
      <t>Admire Pro</t>
    </r>
    <r>
      <rPr>
        <vertAlign val="superscript"/>
        <sz val="11"/>
        <color rgb="FF990000"/>
        <rFont val="Calibri"/>
        <family val="2"/>
        <scheme val="minor"/>
      </rPr>
      <t>8</t>
    </r>
  </si>
  <si>
    <r>
      <t>Optimize LIFT</t>
    </r>
    <r>
      <rPr>
        <vertAlign val="superscript"/>
        <sz val="11"/>
        <color rgb="FF990000"/>
        <rFont val="Calibri"/>
        <family val="2"/>
        <scheme val="minor"/>
      </rPr>
      <t>8</t>
    </r>
  </si>
  <si>
    <t>Check Off, Boards - State</t>
  </si>
  <si>
    <t>NPB Check Off</t>
  </si>
  <si>
    <t>dollars</t>
  </si>
  <si>
    <t>Farm Overhead</t>
  </si>
  <si>
    <r>
      <t>Phosphate (0-46-0)</t>
    </r>
    <r>
      <rPr>
        <vertAlign val="superscript"/>
        <sz val="11"/>
        <color rgb="FF990000"/>
        <rFont val="Calibri"/>
        <family val="2"/>
        <scheme val="minor"/>
      </rPr>
      <t>1</t>
    </r>
  </si>
  <si>
    <r>
      <t>Potash (0-0-60)</t>
    </r>
    <r>
      <rPr>
        <vertAlign val="superscript"/>
        <sz val="11"/>
        <color rgb="FF990000"/>
        <rFont val="Calibri"/>
        <family val="2"/>
        <scheme val="minor"/>
      </rPr>
      <t>1</t>
    </r>
  </si>
  <si>
    <r>
      <t>Valor</t>
    </r>
    <r>
      <rPr>
        <vertAlign val="superscript"/>
        <sz val="11"/>
        <color rgb="FF990000"/>
        <rFont val="Calibri"/>
        <family val="2"/>
        <scheme val="minor"/>
      </rPr>
      <t>2</t>
    </r>
  </si>
  <si>
    <r>
      <t>Brake</t>
    </r>
    <r>
      <rPr>
        <vertAlign val="superscript"/>
        <sz val="11"/>
        <color rgb="FF990000"/>
        <rFont val="Calibri"/>
        <family val="2"/>
        <scheme val="minor"/>
      </rPr>
      <t>2</t>
    </r>
  </si>
  <si>
    <r>
      <t>Gramoxone</t>
    </r>
    <r>
      <rPr>
        <vertAlign val="superscript"/>
        <sz val="11"/>
        <color rgb="FF990000"/>
        <rFont val="Calibri"/>
        <family val="2"/>
        <scheme val="minor"/>
      </rPr>
      <t>3</t>
    </r>
  </si>
  <si>
    <r>
      <t>Basagran</t>
    </r>
    <r>
      <rPr>
        <vertAlign val="superscript"/>
        <sz val="11"/>
        <color rgb="FF990000"/>
        <rFont val="Calibri"/>
        <family val="2"/>
        <scheme val="minor"/>
      </rPr>
      <t>3</t>
    </r>
  </si>
  <si>
    <r>
      <t>Select</t>
    </r>
    <r>
      <rPr>
        <vertAlign val="superscript"/>
        <sz val="11"/>
        <color rgb="FF990000"/>
        <rFont val="Calibri"/>
        <family val="2"/>
        <scheme val="minor"/>
      </rPr>
      <t>4</t>
    </r>
  </si>
  <si>
    <r>
      <t>2,4-DB</t>
    </r>
    <r>
      <rPr>
        <vertAlign val="superscript"/>
        <sz val="11"/>
        <color rgb="FF990000"/>
        <rFont val="Calibri"/>
        <family val="2"/>
        <scheme val="minor"/>
      </rPr>
      <t>4</t>
    </r>
  </si>
  <si>
    <r>
      <t>Convoy</t>
    </r>
    <r>
      <rPr>
        <vertAlign val="superscript"/>
        <sz val="11"/>
        <color rgb="FF990000"/>
        <rFont val="Calibri"/>
        <family val="2"/>
        <scheme val="minor"/>
      </rPr>
      <t>6</t>
    </r>
  </si>
  <si>
    <r>
      <t>Muscle ADV</t>
    </r>
    <r>
      <rPr>
        <vertAlign val="superscript"/>
        <sz val="11"/>
        <color rgb="FF990000"/>
        <rFont val="Calibri"/>
        <family val="2"/>
        <scheme val="minor"/>
      </rPr>
      <t>7</t>
    </r>
  </si>
  <si>
    <t>Urea (46-0-0)</t>
  </si>
  <si>
    <t xml:space="preserve">               Furrow Irrigated, 12 ac-in., Arkansas, 2026</t>
  </si>
  <si>
    <t>2026 Peanut Field Activities, Furrow Irrigated</t>
  </si>
  <si>
    <t>Field Trip</t>
  </si>
  <si>
    <t>Width</t>
  </si>
  <si>
    <t>Activity</t>
  </si>
  <si>
    <t>Peanut</t>
  </si>
  <si>
    <t>Estimated Cost Per Acre*</t>
  </si>
  <si>
    <t>Disk</t>
  </si>
  <si>
    <t>32 ft.</t>
  </si>
  <si>
    <t>Fall</t>
  </si>
  <si>
    <t>Subsoiler, 8 shank</t>
  </si>
  <si>
    <t>25 ft.</t>
  </si>
  <si>
    <t>Tillage</t>
  </si>
  <si>
    <t>Field Cultivator</t>
  </si>
  <si>
    <t>Custom Ground Application</t>
  </si>
  <si>
    <t>Fertilizer</t>
  </si>
  <si>
    <t>65 lbs Phosphate and 85 lbs Potash</t>
  </si>
  <si>
    <t>Hipper</t>
  </si>
  <si>
    <t>12 row</t>
  </si>
  <si>
    <t>Do-All (Seedbed Finisher)</t>
  </si>
  <si>
    <t>Plant</t>
  </si>
  <si>
    <t>Plant with in-furrow Insecticide and  Innoculant</t>
    <phoneticPr fontId="5" type="noConversion"/>
  </si>
  <si>
    <t>9 oz Admire Pro, 14 oz Optimize</t>
    <phoneticPr fontId="5" type="noConversion"/>
  </si>
  <si>
    <t>Herbicide, Pre-emerge</t>
  </si>
  <si>
    <t>2 oz Valor, 12 oz Brake</t>
  </si>
  <si>
    <t>Row Crop Cultivator</t>
  </si>
  <si>
    <t>Irrigation</t>
  </si>
  <si>
    <t>Poly Pipe</t>
  </si>
  <si>
    <t>Herbicide</t>
    <phoneticPr fontId="5" type="noConversion"/>
  </si>
  <si>
    <t>10.67 oz Gramoxone, 3.25 oz Zidua, 8 oz Basagran</t>
  </si>
  <si>
    <t>16 oz Select, 16 oz Outlook, 0.8 pt 2,4DB</t>
  </si>
  <si>
    <t>Fungicide</t>
  </si>
  <si>
    <t>2 pt Muscle ADV</t>
  </si>
  <si>
    <t>1.5 pt Convoy</t>
  </si>
  <si>
    <t>Digger/Inverter, 3.0 mph</t>
  </si>
  <si>
    <t>6 row</t>
  </si>
  <si>
    <t>Harvest</t>
  </si>
  <si>
    <t>Vine Conditioner, 3.0 mph</t>
  </si>
  <si>
    <t>Combine, 2.0 mph</t>
  </si>
  <si>
    <t>Peanut Dump Cart (Wagon)</t>
  </si>
  <si>
    <t>12,000 lb</t>
  </si>
  <si>
    <t>*Costs per acre include costs associated with the field trip and inputs.</t>
  </si>
  <si>
    <t>Notes: Cost of production estimates are based on input prices gathered in fall 2025.</t>
  </si>
  <si>
    <t>Implements assumed in developing this budget are listed under the "field_activities" tab.</t>
  </si>
  <si>
    <t>Peanut budgets are developed based upon recommendations from Dr. Travis Faske and Dr. Tom Barber.</t>
  </si>
  <si>
    <t>TOTAL OPERATING EXPENSES</t>
  </si>
  <si>
    <t>RETURNS ABOVE OPERATING EXPENSES</t>
  </si>
  <si>
    <t>REVENUE</t>
  </si>
  <si>
    <t>TOTAL REVENUE</t>
  </si>
  <si>
    <t>OPERATING EXPENSES</t>
  </si>
  <si>
    <t>Disclaimer:</t>
  </si>
  <si>
    <t>*Recommendations are backed by research performed by the University of Arkansas Division of Ag. Users should enter on-farm data for more accurate results.</t>
  </si>
  <si>
    <t>TOTAL FIXED EXPENSES</t>
  </si>
  <si>
    <t>TOTAL EXPENSES (OPERATING + FIXED)</t>
  </si>
  <si>
    <t>TOTAL EXPECTED RETURNS (TOTAL REVENUE - TOTAL EXPENSES)</t>
  </si>
  <si>
    <t>Total Estimated Costs of Field Activities:</t>
  </si>
  <si>
    <t xml:space="preserve">                Peanut</t>
  </si>
  <si>
    <t>_________________________________________________________________________________________________________</t>
  </si>
  <si>
    <t>FIXED EXPENSES</t>
  </si>
  <si>
    <t xml:space="preserve"> QUANTITY</t>
  </si>
  <si>
    <t>Other Revenue*</t>
  </si>
  <si>
    <t>*Other revenue allows for users to input basis premiums received, crop insurance indemnities, and other forms of revenue.</t>
  </si>
  <si>
    <t>rate %</t>
  </si>
  <si>
    <r>
      <t>Zidua</t>
    </r>
    <r>
      <rPr>
        <vertAlign val="superscript"/>
        <sz val="11"/>
        <color rgb="FF990000"/>
        <rFont val="Calibri"/>
        <family val="2"/>
        <scheme val="minor"/>
      </rPr>
      <t>3</t>
    </r>
  </si>
  <si>
    <r>
      <t>Outlook</t>
    </r>
    <r>
      <rPr>
        <vertAlign val="superscript"/>
        <sz val="11"/>
        <color rgb="FF990000"/>
        <rFont val="Calibri"/>
        <family val="2"/>
        <scheme val="minor"/>
      </rPr>
      <t>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</si>
</sst>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8" formatCode="&quot;$&quot;#,##0.00_);[Red]\(&quot;$&quot;#,##0.00\)"/>
    <numFmt numFmtId="44" formatCode="_(&quot;$&quot;* #,##0.00_);_(&quot;$&quot;* \(#,##0.00\);_(&quot;$&quot;* &quot;-&quot;??_);_(@_)"/>
    <numFmt numFmtId="164" formatCode="0.0%"/>
    <numFmt numFmtId="165" formatCode="_(&quot;$&quot;* #,##0.000_);_(&quot;$&quot;* \(#,##0.000\);_(&quot;$&quot;* &quot;-&quot;??_);_(@_)"/>
    <numFmt numFmtId="166" formatCode="0.0000"/>
    <numFmt numFmtId="167" formatCode="0.000"/>
    <numFmt numFmtId="168" formatCode="&quot;$&quot;#,##0.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990000"/>
      <name val="Calibri"/>
      <family val="2"/>
      <scheme val="minor"/>
    </font>
    <font>
      <vertAlign val="superscript"/>
      <sz val="11"/>
      <color rgb="FF990000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name val="Arial"/>
      <family val="2"/>
    </font>
    <font>
      <sz val="9"/>
      <color indexed="81"/>
      <name val="Tahoma"/>
      <family val="2"/>
    </font>
    <font>
      <u/>
      <sz val="10"/>
      <color indexed="12"/>
      <name val="Arial"/>
      <family val="2"/>
    </font>
    <font>
      <u/>
      <sz val="11"/>
      <color indexed="12"/>
      <name val="Times New Roman"/>
      <family val="1"/>
    </font>
    <font>
      <sz val="11"/>
      <color indexed="8"/>
      <name val="Times New Roman"/>
      <family val="2"/>
    </font>
    <font>
      <sz val="10"/>
      <color indexed="8"/>
      <name val="Times New Roman"/>
      <family val="1"/>
    </font>
    <font>
      <sz val="10"/>
      <name val="Times New Roman"/>
      <family val="1"/>
    </font>
    <font>
      <sz val="10"/>
      <color indexed="9"/>
      <name val="Arial"/>
      <family val="2"/>
    </font>
    <font>
      <b/>
      <sz val="10"/>
      <color theme="1"/>
      <name val="Times New Roman"/>
      <family val="1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8" fillId="0" borderId="0"/>
    <xf numFmtId="0" fontId="10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92">
    <xf numFmtId="0" fontId="0" fillId="0" borderId="0" xfId="0"/>
    <xf numFmtId="0" fontId="0" fillId="0" borderId="1" xfId="0" applyBorder="1"/>
    <xf numFmtId="44" fontId="0" fillId="0" borderId="1" xfId="1" applyFont="1" applyBorder="1"/>
    <xf numFmtId="0" fontId="2" fillId="0" borderId="0" xfId="0" applyFont="1" applyAlignment="1">
      <alignment horizontal="center"/>
    </xf>
    <xf numFmtId="0" fontId="2" fillId="0" borderId="1" xfId="0" applyFont="1" applyBorder="1"/>
    <xf numFmtId="44" fontId="2" fillId="0" borderId="1" xfId="1" applyFont="1" applyBorder="1"/>
    <xf numFmtId="0" fontId="2" fillId="0" borderId="1" xfId="0" applyFont="1" applyBorder="1" applyAlignment="1">
      <alignment horizontal="center"/>
    </xf>
    <xf numFmtId="0" fontId="2" fillId="0" borderId="0" xfId="0" applyFont="1"/>
    <xf numFmtId="44" fontId="0" fillId="0" borderId="0" xfId="1" applyFont="1"/>
    <xf numFmtId="0" fontId="3" fillId="0" borderId="1" xfId="0" applyFont="1" applyBorder="1"/>
    <xf numFmtId="44" fontId="3" fillId="0" borderId="1" xfId="1" applyFont="1" applyBorder="1"/>
    <xf numFmtId="164" fontId="3" fillId="0" borderId="1" xfId="0" applyNumberFormat="1" applyFont="1" applyBorder="1"/>
    <xf numFmtId="44" fontId="0" fillId="0" borderId="0" xfId="0" applyNumberFormat="1"/>
    <xf numFmtId="0" fontId="4" fillId="0" borderId="0" xfId="0" applyFont="1"/>
    <xf numFmtId="0" fontId="3" fillId="0" borderId="0" xfId="0" applyFont="1"/>
    <xf numFmtId="44" fontId="3" fillId="0" borderId="0" xfId="1" applyFont="1"/>
    <xf numFmtId="164" fontId="3" fillId="0" borderId="0" xfId="0" applyNumberFormat="1" applyFont="1"/>
    <xf numFmtId="0" fontId="5" fillId="0" borderId="0" xfId="0" applyFont="1"/>
    <xf numFmtId="0" fontId="7" fillId="2" borderId="0" xfId="0" applyFont="1" applyFill="1" applyAlignment="1">
      <alignment horizontal="center"/>
    </xf>
    <xf numFmtId="44" fontId="0" fillId="0" borderId="0" xfId="1" applyFont="1" applyBorder="1"/>
    <xf numFmtId="165" fontId="3" fillId="0" borderId="0" xfId="1" applyNumberFormat="1" applyFont="1"/>
    <xf numFmtId="166" fontId="3" fillId="0" borderId="0" xfId="0" applyNumberFormat="1" applyFont="1"/>
    <xf numFmtId="167" fontId="3" fillId="0" borderId="0" xfId="0" applyNumberFormat="1" applyFont="1"/>
    <xf numFmtId="44" fontId="4" fillId="0" borderId="0" xfId="1" applyFont="1"/>
    <xf numFmtId="44" fontId="2" fillId="0" borderId="0" xfId="1" applyFont="1"/>
    <xf numFmtId="44" fontId="2" fillId="0" borderId="0" xfId="0" applyNumberFormat="1" applyFont="1"/>
    <xf numFmtId="44" fontId="5" fillId="0" borderId="0" xfId="0" applyNumberFormat="1" applyFont="1"/>
    <xf numFmtId="1" fontId="3" fillId="0" borderId="0" xfId="0" applyNumberFormat="1" applyFont="1"/>
    <xf numFmtId="0" fontId="0" fillId="0" borderId="0" xfId="0" applyAlignment="1">
      <alignment wrapText="1"/>
    </xf>
    <xf numFmtId="166" fontId="0" fillId="0" borderId="0" xfId="0" applyNumberFormat="1"/>
    <xf numFmtId="0" fontId="11" fillId="2" borderId="0" xfId="3" applyFont="1" applyFill="1" applyProtection="1">
      <protection locked="0"/>
    </xf>
    <xf numFmtId="0" fontId="8" fillId="2" borderId="0" xfId="2" applyFill="1"/>
    <xf numFmtId="0" fontId="8" fillId="0" borderId="0" xfId="2"/>
    <xf numFmtId="0" fontId="12" fillId="2" borderId="4" xfId="0" applyFont="1" applyFill="1" applyBorder="1" applyAlignment="1">
      <alignment horizontal="left"/>
    </xf>
    <xf numFmtId="0" fontId="12" fillId="2" borderId="5" xfId="0" applyFont="1" applyFill="1" applyBorder="1" applyAlignment="1">
      <alignment horizontal="left"/>
    </xf>
    <xf numFmtId="0" fontId="0" fillId="2" borderId="6" xfId="0" applyFill="1" applyBorder="1"/>
    <xf numFmtId="0" fontId="13" fillId="2" borderId="4" xfId="0" applyFont="1" applyFill="1" applyBorder="1" applyAlignment="1">
      <alignment horizontal="center"/>
    </xf>
    <xf numFmtId="0" fontId="13" fillId="2" borderId="5" xfId="0" applyFont="1" applyFill="1" applyBorder="1" applyAlignment="1">
      <alignment horizontal="center"/>
    </xf>
    <xf numFmtId="0" fontId="13" fillId="2" borderId="7" xfId="0" applyFont="1" applyFill="1" applyBorder="1" applyAlignment="1">
      <alignment horizontal="center"/>
    </xf>
    <xf numFmtId="0" fontId="13" fillId="2" borderId="8" xfId="0" applyFont="1" applyFill="1" applyBorder="1" applyAlignment="1">
      <alignment horizontal="center"/>
    </xf>
    <xf numFmtId="0" fontId="13" fillId="2" borderId="9" xfId="0" applyFont="1" applyFill="1" applyBorder="1"/>
    <xf numFmtId="0" fontId="13" fillId="2" borderId="10" xfId="0" applyFont="1" applyFill="1" applyBorder="1"/>
    <xf numFmtId="0" fontId="13" fillId="2" borderId="9" xfId="0" applyFont="1" applyFill="1" applyBorder="1" applyAlignment="1">
      <alignment horizontal="center"/>
    </xf>
    <xf numFmtId="0" fontId="13" fillId="2" borderId="11" xfId="0" applyFont="1" applyFill="1" applyBorder="1" applyAlignment="1">
      <alignment horizontal="center"/>
    </xf>
    <xf numFmtId="168" fontId="13" fillId="2" borderId="11" xfId="0" applyNumberFormat="1" applyFont="1" applyFill="1" applyBorder="1" applyAlignment="1">
      <alignment horizontal="center"/>
    </xf>
    <xf numFmtId="0" fontId="13" fillId="2" borderId="12" xfId="0" applyFont="1" applyFill="1" applyBorder="1"/>
    <xf numFmtId="0" fontId="13" fillId="2" borderId="13" xfId="0" applyFont="1" applyFill="1" applyBorder="1"/>
    <xf numFmtId="0" fontId="13" fillId="2" borderId="12" xfId="0" applyFont="1" applyFill="1" applyBorder="1" applyAlignment="1">
      <alignment horizontal="center"/>
    </xf>
    <xf numFmtId="0" fontId="13" fillId="2" borderId="14" xfId="0" applyFont="1" applyFill="1" applyBorder="1" applyAlignment="1">
      <alignment horizontal="center"/>
    </xf>
    <xf numFmtId="168" fontId="13" fillId="2" borderId="14" xfId="0" applyNumberFormat="1" applyFont="1" applyFill="1" applyBorder="1" applyAlignment="1">
      <alignment horizontal="center"/>
    </xf>
    <xf numFmtId="0" fontId="13" fillId="2" borderId="15" xfId="0" applyFont="1" applyFill="1" applyBorder="1"/>
    <xf numFmtId="0" fontId="13" fillId="2" borderId="0" xfId="0" applyFont="1" applyFill="1"/>
    <xf numFmtId="0" fontId="13" fillId="2" borderId="16" xfId="0" applyFont="1" applyFill="1" applyBorder="1"/>
    <xf numFmtId="0" fontId="14" fillId="2" borderId="12" xfId="0" applyFont="1" applyFill="1" applyBorder="1" applyAlignment="1">
      <alignment horizontal="center" wrapText="1"/>
    </xf>
    <xf numFmtId="0" fontId="13" fillId="2" borderId="14" xfId="0" applyFont="1" applyFill="1" applyBorder="1" applyAlignment="1">
      <alignment horizontal="center" vertical="center" wrapText="1"/>
    </xf>
    <xf numFmtId="168" fontId="13" fillId="2" borderId="14" xfId="0" applyNumberFormat="1" applyFont="1" applyFill="1" applyBorder="1" applyAlignment="1">
      <alignment horizontal="center" vertical="center" wrapText="1"/>
    </xf>
    <xf numFmtId="0" fontId="14" fillId="2" borderId="14" xfId="0" applyFont="1" applyFill="1" applyBorder="1" applyAlignment="1">
      <alignment horizontal="center"/>
    </xf>
    <xf numFmtId="168" fontId="14" fillId="2" borderId="14" xfId="0" applyNumberFormat="1" applyFont="1" applyFill="1" applyBorder="1" applyAlignment="1">
      <alignment horizontal="center"/>
    </xf>
    <xf numFmtId="0" fontId="15" fillId="2" borderId="0" xfId="2" applyFont="1" applyFill="1"/>
    <xf numFmtId="0" fontId="13" fillId="2" borderId="14" xfId="0" applyFont="1" applyFill="1" applyBorder="1" applyAlignment="1">
      <alignment horizontal="center" wrapText="1"/>
    </xf>
    <xf numFmtId="168" fontId="13" fillId="2" borderId="14" xfId="0" applyNumberFormat="1" applyFont="1" applyFill="1" applyBorder="1" applyAlignment="1">
      <alignment horizontal="center" wrapText="1"/>
    </xf>
    <xf numFmtId="0" fontId="13" fillId="2" borderId="17" xfId="0" applyFont="1" applyFill="1" applyBorder="1"/>
    <xf numFmtId="0" fontId="13" fillId="2" borderId="18" xfId="0" applyFont="1" applyFill="1" applyBorder="1"/>
    <xf numFmtId="0" fontId="13" fillId="2" borderId="17" xfId="0" applyFont="1" applyFill="1" applyBorder="1" applyAlignment="1">
      <alignment horizontal="center"/>
    </xf>
    <xf numFmtId="0" fontId="13" fillId="2" borderId="19" xfId="0" applyFont="1" applyFill="1" applyBorder="1" applyAlignment="1">
      <alignment horizontal="center"/>
    </xf>
    <xf numFmtId="168" fontId="13" fillId="2" borderId="19" xfId="0" applyNumberFormat="1" applyFont="1" applyFill="1" applyBorder="1" applyAlignment="1">
      <alignment horizontal="center"/>
    </xf>
    <xf numFmtId="0" fontId="13" fillId="2" borderId="20" xfId="0" applyFont="1" applyFill="1" applyBorder="1"/>
    <xf numFmtId="0" fontId="13" fillId="2" borderId="21" xfId="0" applyFont="1" applyFill="1" applyBorder="1"/>
    <xf numFmtId="0" fontId="13" fillId="2" borderId="6" xfId="0" applyFont="1" applyFill="1" applyBorder="1" applyAlignment="1">
      <alignment horizontal="center"/>
    </xf>
    <xf numFmtId="168" fontId="13" fillId="2" borderId="6" xfId="0" applyNumberFormat="1" applyFont="1" applyFill="1" applyBorder="1" applyAlignment="1">
      <alignment horizontal="center"/>
    </xf>
    <xf numFmtId="0" fontId="13" fillId="2" borderId="22" xfId="0" applyFont="1" applyFill="1" applyBorder="1" applyAlignment="1">
      <alignment horizontal="center"/>
    </xf>
    <xf numFmtId="0" fontId="13" fillId="2" borderId="23" xfId="0" applyFont="1" applyFill="1" applyBorder="1" applyAlignment="1">
      <alignment horizontal="center"/>
    </xf>
    <xf numFmtId="168" fontId="13" fillId="2" borderId="23" xfId="0" applyNumberFormat="1" applyFont="1" applyFill="1" applyBorder="1" applyAlignment="1">
      <alignment horizontal="center"/>
    </xf>
    <xf numFmtId="0" fontId="13" fillId="2" borderId="24" xfId="0" applyFont="1" applyFill="1" applyBorder="1"/>
    <xf numFmtId="0" fontId="13" fillId="2" borderId="25" xfId="0" applyFont="1" applyFill="1" applyBorder="1"/>
    <xf numFmtId="0" fontId="13" fillId="2" borderId="26" xfId="0" applyFont="1" applyFill="1" applyBorder="1" applyAlignment="1">
      <alignment horizontal="center"/>
    </xf>
    <xf numFmtId="0" fontId="13" fillId="0" borderId="27" xfId="0" applyFont="1" applyBorder="1" applyAlignment="1">
      <alignment horizontal="center" wrapText="1"/>
    </xf>
    <xf numFmtId="168" fontId="13" fillId="0" borderId="27" xfId="0" applyNumberFormat="1" applyFont="1" applyBorder="1" applyAlignment="1">
      <alignment horizontal="center" wrapText="1"/>
    </xf>
    <xf numFmtId="0" fontId="14" fillId="2" borderId="0" xfId="0" applyFont="1" applyFill="1"/>
    <xf numFmtId="0" fontId="0" fillId="2" borderId="0" xfId="0" applyFill="1"/>
    <xf numFmtId="44" fontId="3" fillId="0" borderId="0" xfId="1" applyFont="1" applyBorder="1"/>
    <xf numFmtId="0" fontId="16" fillId="2" borderId="4" xfId="0" applyFont="1" applyFill="1" applyBorder="1" applyAlignment="1">
      <alignment horizontal="center"/>
    </xf>
    <xf numFmtId="8" fontId="16" fillId="2" borderId="7" xfId="0" applyNumberFormat="1" applyFont="1" applyFill="1" applyBorder="1" applyAlignment="1">
      <alignment horizontal="center"/>
    </xf>
    <xf numFmtId="10" fontId="3" fillId="0" borderId="1" xfId="4" applyNumberFormat="1" applyFont="1" applyBorder="1"/>
    <xf numFmtId="44" fontId="17" fillId="0" borderId="1" xfId="0" applyNumberFormat="1" applyFont="1" applyBorder="1"/>
    <xf numFmtId="0" fontId="7" fillId="2" borderId="2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wrapText="1"/>
    </xf>
    <xf numFmtId="0" fontId="11" fillId="2" borderId="0" xfId="3" applyFont="1" applyFill="1" applyBorder="1" applyProtection="1">
      <protection locked="0"/>
    </xf>
  </cellXfs>
  <cellStyles count="5">
    <cellStyle name="Currency" xfId="1" builtinId="4"/>
    <cellStyle name="Hyperlink 2" xfId="3" xr:uid="{FE333539-0EDB-4018-9D9D-02CDC804A42E}"/>
    <cellStyle name="Normal" xfId="0" builtinId="0"/>
    <cellStyle name="Normal 2" xfId="2" xr:uid="{7F815CE7-D695-4C0A-8D2B-F4CD3FE460F1}"/>
    <cellStyle name="Percent" xfId="4" builtinId="5"/>
  </cellStyles>
  <dxfs count="0"/>
  <tableStyles count="0" defaultTableStyle="TableStyleMedium2" defaultPivotStyle="PivotStyleLight16"/>
  <colors>
    <mruColors>
      <color rgb="FF99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82315</xdr:colOff>
      <xdr:row>4</xdr:row>
      <xdr:rowOff>47625</xdr:rowOff>
    </xdr:from>
    <xdr:to>
      <xdr:col>7</xdr:col>
      <xdr:colOff>684386</xdr:colOff>
      <xdr:row>6</xdr:row>
      <xdr:rowOff>209550</xdr:rowOff>
    </xdr:to>
    <xdr:pic>
      <xdr:nvPicPr>
        <xdr:cNvPr id="5" name="Picture 4" descr="University of Arkansas System Division of Agriculture Research and Extension Logo">
          <a:extLst>
            <a:ext uri="{FF2B5EF4-FFF2-40B4-BE49-F238E27FC236}">
              <a16:creationId xmlns:a16="http://schemas.microsoft.com/office/drawing/2014/main" id="{83E90C1F-02E1-4699-8EC1-7B69C1937D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06765" y="47625"/>
          <a:ext cx="1211671" cy="638175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1503A5-EB3B-488D-892A-771E1F7D2B1B}">
  <dimension ref="A2:J86"/>
  <sheetViews>
    <sheetView tabSelected="1" workbookViewId="0"/>
  </sheetViews>
  <sheetFormatPr defaultRowHeight="14.25" x14ac:dyDescent="0.45"/>
  <cols>
    <col min="1" max="1" width="23.73046875" customWidth="1"/>
    <col min="3" max="3" width="9" style="8" bestFit="1" customWidth="1"/>
    <col min="4" max="4" width="10.796875" customWidth="1"/>
    <col min="5" max="5" width="14.59765625" style="8" bestFit="1" customWidth="1"/>
    <col min="6" max="6" width="10.1328125" customWidth="1"/>
    <col min="7" max="7" width="9.1328125" customWidth="1"/>
    <col min="8" max="8" width="11.86328125" customWidth="1"/>
    <col min="9" max="9" width="1.265625" customWidth="1"/>
  </cols>
  <sheetData>
    <row r="2" spans="1:9" x14ac:dyDescent="0.45">
      <c r="A2" s="89" t="s">
        <v>121</v>
      </c>
      <c r="B2" s="90" t="s">
        <v>122</v>
      </c>
      <c r="C2" s="90"/>
      <c r="D2" s="90"/>
      <c r="E2" s="90"/>
      <c r="F2" s="90"/>
      <c r="G2" s="90"/>
      <c r="H2" s="90"/>
    </row>
    <row r="3" spans="1:9" ht="14.25" customHeight="1" x14ac:dyDescent="0.45">
      <c r="A3" s="89"/>
      <c r="B3" s="90"/>
      <c r="C3" s="90"/>
      <c r="D3" s="90"/>
      <c r="E3" s="90"/>
      <c r="F3" s="90"/>
      <c r="G3" s="90"/>
      <c r="H3" s="90"/>
    </row>
    <row r="5" spans="1:9" ht="18" x14ac:dyDescent="0.55000000000000004">
      <c r="A5" s="85" t="s">
        <v>37</v>
      </c>
      <c r="B5" s="85"/>
      <c r="C5" s="85"/>
      <c r="D5" s="85"/>
      <c r="E5" s="85"/>
      <c r="F5" s="85"/>
      <c r="G5" s="85"/>
      <c r="H5" s="85"/>
      <c r="I5" s="18"/>
    </row>
    <row r="6" spans="1:9" ht="18" x14ac:dyDescent="0.55000000000000004">
      <c r="A6" s="86" t="s">
        <v>127</v>
      </c>
      <c r="B6" s="86"/>
      <c r="C6" s="86"/>
      <c r="D6" s="86"/>
      <c r="E6" s="86"/>
      <c r="F6" s="86"/>
      <c r="G6" s="86"/>
      <c r="H6" s="86"/>
      <c r="I6" s="18"/>
    </row>
    <row r="7" spans="1:9" ht="18.399999999999999" thickBot="1" x14ac:dyDescent="0.6">
      <c r="A7" s="87" t="s">
        <v>71</v>
      </c>
      <c r="B7" s="87"/>
      <c r="C7" s="87"/>
      <c r="D7" s="87"/>
      <c r="E7" s="87"/>
      <c r="F7" s="87"/>
      <c r="G7" s="87"/>
      <c r="H7" s="87"/>
      <c r="I7" s="18"/>
    </row>
    <row r="8" spans="1:9" ht="14.65" thickTop="1" x14ac:dyDescent="0.45">
      <c r="A8" s="1"/>
      <c r="B8" s="1"/>
      <c r="C8" s="2"/>
      <c r="D8" s="1"/>
      <c r="E8" s="2"/>
      <c r="F8" s="88" t="s">
        <v>0</v>
      </c>
      <c r="G8" s="88"/>
      <c r="H8" s="3" t="s">
        <v>1</v>
      </c>
      <c r="I8" s="3"/>
    </row>
    <row r="9" spans="1:9" x14ac:dyDescent="0.45">
      <c r="A9" s="4" t="s">
        <v>2</v>
      </c>
      <c r="B9" s="4" t="s">
        <v>3</v>
      </c>
      <c r="C9" s="5" t="s">
        <v>4</v>
      </c>
      <c r="D9" s="4" t="s">
        <v>130</v>
      </c>
      <c r="E9" s="5" t="s">
        <v>5</v>
      </c>
      <c r="F9" s="6" t="s">
        <v>6</v>
      </c>
      <c r="G9" s="6" t="s">
        <v>7</v>
      </c>
      <c r="H9" s="6" t="s">
        <v>7</v>
      </c>
      <c r="I9" s="3"/>
    </row>
    <row r="10" spans="1:9" x14ac:dyDescent="0.45">
      <c r="A10" s="7" t="s">
        <v>118</v>
      </c>
    </row>
    <row r="11" spans="1:9" x14ac:dyDescent="0.45">
      <c r="A11" s="14" t="s">
        <v>40</v>
      </c>
      <c r="B11" s="14" t="s">
        <v>41</v>
      </c>
      <c r="C11" s="80">
        <v>400</v>
      </c>
      <c r="D11" s="14">
        <v>2.6</v>
      </c>
      <c r="E11" s="19">
        <f>ROUND(C11*D11,2)</f>
        <v>1040</v>
      </c>
      <c r="F11" s="16">
        <v>0.25</v>
      </c>
      <c r="G11" s="19">
        <f>ROUND(E11*F11,2)</f>
        <v>260</v>
      </c>
      <c r="H11" s="19">
        <f>ROUND(E11-G11,2)</f>
        <v>780</v>
      </c>
    </row>
    <row r="12" spans="1:9" x14ac:dyDescent="0.45">
      <c r="A12" s="9" t="s">
        <v>131</v>
      </c>
      <c r="B12" s="9" t="s">
        <v>41</v>
      </c>
      <c r="C12" s="10">
        <v>0</v>
      </c>
      <c r="D12" s="9">
        <v>0</v>
      </c>
      <c r="E12" s="2">
        <f>ROUND(C12*D12,2)</f>
        <v>0</v>
      </c>
      <c r="F12" s="11">
        <v>0</v>
      </c>
      <c r="G12" s="2">
        <f>ROUND(E12*F12,2)</f>
        <v>0</v>
      </c>
      <c r="H12" s="2">
        <f>ROUND(E12-G12,2)</f>
        <v>0</v>
      </c>
      <c r="I12" s="19"/>
    </row>
    <row r="13" spans="1:9" x14ac:dyDescent="0.45">
      <c r="A13" s="7" t="s">
        <v>119</v>
      </c>
      <c r="E13" s="24">
        <f>SUM(E11:E12)</f>
        <v>1040</v>
      </c>
      <c r="F13" s="7"/>
      <c r="G13" s="12">
        <f>SUM(G11:G12)</f>
        <v>260</v>
      </c>
      <c r="H13" s="25">
        <f>ROUND(E13-G13,2)</f>
        <v>780</v>
      </c>
      <c r="I13" s="12"/>
    </row>
    <row r="14" spans="1:9" ht="7.5" customHeight="1" x14ac:dyDescent="0.45">
      <c r="A14" t="s">
        <v>8</v>
      </c>
    </row>
    <row r="15" spans="1:9" x14ac:dyDescent="0.45">
      <c r="A15" s="7" t="s">
        <v>120</v>
      </c>
    </row>
    <row r="16" spans="1:9" x14ac:dyDescent="0.45">
      <c r="A16" s="13" t="s">
        <v>32</v>
      </c>
    </row>
    <row r="17" spans="1:10" x14ac:dyDescent="0.45">
      <c r="A17" s="14" t="s">
        <v>51</v>
      </c>
      <c r="B17" s="14" t="s">
        <v>17</v>
      </c>
      <c r="C17" s="15"/>
      <c r="D17" s="14"/>
      <c r="E17" s="8">
        <f>G11</f>
        <v>260</v>
      </c>
      <c r="F17" s="16"/>
      <c r="G17" s="8"/>
      <c r="H17" s="8">
        <f>E17</f>
        <v>260</v>
      </c>
    </row>
    <row r="18" spans="1:10" x14ac:dyDescent="0.45">
      <c r="A18" s="13" t="s">
        <v>16</v>
      </c>
    </row>
    <row r="19" spans="1:10" ht="15.75" x14ac:dyDescent="0.45">
      <c r="A19" s="14" t="s">
        <v>53</v>
      </c>
      <c r="B19" s="14" t="s">
        <v>27</v>
      </c>
      <c r="C19" s="15">
        <v>0.87</v>
      </c>
      <c r="D19" s="14">
        <v>115</v>
      </c>
      <c r="E19" s="8">
        <f>ROUND(C19*D19,2)</f>
        <v>100.05</v>
      </c>
      <c r="F19" s="16">
        <v>0</v>
      </c>
      <c r="G19" s="8">
        <f>ROUND(E19*F19,2)</f>
        <v>0</v>
      </c>
      <c r="H19" s="8">
        <f>ROUND(E19-G19,2)</f>
        <v>100.05</v>
      </c>
      <c r="I19" s="8"/>
    </row>
    <row r="20" spans="1:10" x14ac:dyDescent="0.45">
      <c r="A20" s="13" t="s">
        <v>28</v>
      </c>
    </row>
    <row r="21" spans="1:10" ht="15.75" x14ac:dyDescent="0.45">
      <c r="A21" s="14" t="s">
        <v>38</v>
      </c>
      <c r="B21" s="14" t="s">
        <v>9</v>
      </c>
      <c r="C21" s="15">
        <v>9.5</v>
      </c>
      <c r="D21" s="14">
        <v>7</v>
      </c>
      <c r="E21" s="8">
        <f>ROUND(C21*D21,2)</f>
        <v>66.5</v>
      </c>
      <c r="F21" s="16">
        <v>0</v>
      </c>
      <c r="G21" s="8">
        <f>ROUND(E21*F21,2)</f>
        <v>0</v>
      </c>
      <c r="H21" s="8">
        <f>ROUND(E21-G21,2)</f>
        <v>66.5</v>
      </c>
      <c r="I21" s="8"/>
      <c r="J21" s="17"/>
    </row>
    <row r="22" spans="1:10" x14ac:dyDescent="0.45">
      <c r="A22" s="14" t="s">
        <v>52</v>
      </c>
      <c r="B22" s="14" t="s">
        <v>9</v>
      </c>
      <c r="C22" s="15">
        <v>10</v>
      </c>
      <c r="D22" s="14">
        <v>0</v>
      </c>
      <c r="E22" s="8">
        <f>ROUND(C22*D22,2)</f>
        <v>0</v>
      </c>
      <c r="F22" s="16">
        <v>0</v>
      </c>
      <c r="G22" s="8">
        <f>ROUND(E22*F22,2)</f>
        <v>0</v>
      </c>
      <c r="H22" s="8">
        <f>ROUND(E22-G22,2)</f>
        <v>0</v>
      </c>
      <c r="I22" s="8"/>
      <c r="J22" s="17"/>
    </row>
    <row r="23" spans="1:10" x14ac:dyDescent="0.45">
      <c r="A23" s="14" t="s">
        <v>39</v>
      </c>
      <c r="B23" s="14" t="s">
        <v>27</v>
      </c>
      <c r="C23" s="20">
        <v>0.1</v>
      </c>
      <c r="D23" s="14">
        <v>0</v>
      </c>
      <c r="E23" s="8">
        <f>ROUND(C23*D23,-1)</f>
        <v>0</v>
      </c>
      <c r="F23" s="16">
        <v>0</v>
      </c>
      <c r="G23" s="8">
        <f>ROUND(E23*F23,2)</f>
        <v>0</v>
      </c>
      <c r="H23" s="8">
        <f>ROUND(E23-G23,2)</f>
        <v>0</v>
      </c>
      <c r="I23" s="8"/>
      <c r="J23" s="26"/>
    </row>
    <row r="24" spans="1:10" x14ac:dyDescent="0.45">
      <c r="A24" s="13" t="s">
        <v>10</v>
      </c>
    </row>
    <row r="25" spans="1:10" ht="15.75" x14ac:dyDescent="0.45">
      <c r="A25" s="14" t="s">
        <v>60</v>
      </c>
      <c r="B25" s="14" t="s">
        <v>27</v>
      </c>
      <c r="C25" s="15">
        <v>0.40500000000000003</v>
      </c>
      <c r="D25" s="14">
        <v>65</v>
      </c>
      <c r="E25" s="8">
        <f>ROUND(C25*D25,2)</f>
        <v>26.33</v>
      </c>
      <c r="F25" s="16">
        <v>0</v>
      </c>
      <c r="G25" s="8">
        <f>ROUND(E25*F25,2)</f>
        <v>0</v>
      </c>
      <c r="H25" s="8">
        <f>ROUND(E25-G25,2)</f>
        <v>26.33</v>
      </c>
      <c r="I25" s="8"/>
    </row>
    <row r="26" spans="1:10" ht="15.75" x14ac:dyDescent="0.45">
      <c r="A26" s="14" t="s">
        <v>61</v>
      </c>
      <c r="B26" s="14" t="s">
        <v>27</v>
      </c>
      <c r="C26" s="15">
        <v>0.22</v>
      </c>
      <c r="D26" s="14">
        <v>85</v>
      </c>
      <c r="E26" s="8">
        <f>ROUND(C26*D26,2)</f>
        <v>18.7</v>
      </c>
      <c r="F26" s="16">
        <v>0</v>
      </c>
      <c r="G26" s="8">
        <f>ROUND(E26*F26,2)</f>
        <v>0</v>
      </c>
      <c r="H26" s="8">
        <f>ROUND(E26-G26,2)</f>
        <v>18.7</v>
      </c>
      <c r="I26" s="8"/>
    </row>
    <row r="27" spans="1:10" x14ac:dyDescent="0.45">
      <c r="A27" s="14" t="s">
        <v>70</v>
      </c>
      <c r="B27" s="14" t="s">
        <v>27</v>
      </c>
      <c r="C27" s="15">
        <v>0.28083333333333332</v>
      </c>
      <c r="D27" s="14">
        <v>0</v>
      </c>
      <c r="E27" s="8">
        <f>ROUND(C27*D27,2)</f>
        <v>0</v>
      </c>
      <c r="F27" s="16">
        <v>0</v>
      </c>
      <c r="G27" s="8">
        <f>ROUND(E27*F27,2)</f>
        <v>0</v>
      </c>
      <c r="H27" s="8">
        <f>ROUND(E27-G27,2)</f>
        <v>0</v>
      </c>
      <c r="I27" s="8"/>
      <c r="J27" s="26"/>
    </row>
    <row r="28" spans="1:10" x14ac:dyDescent="0.45">
      <c r="A28" s="13" t="s">
        <v>14</v>
      </c>
    </row>
    <row r="29" spans="1:10" ht="15.75" x14ac:dyDescent="0.45">
      <c r="A29" s="14" t="s">
        <v>62</v>
      </c>
      <c r="B29" s="14" t="s">
        <v>11</v>
      </c>
      <c r="C29" s="15">
        <v>5.9375</v>
      </c>
      <c r="D29" s="14">
        <v>2</v>
      </c>
      <c r="E29" s="8">
        <f t="shared" ref="E29:E35" si="0">ROUND(C29*D29,2)</f>
        <v>11.88</v>
      </c>
      <c r="F29" s="16">
        <v>0</v>
      </c>
      <c r="G29" s="8">
        <f t="shared" ref="G29:G35" si="1">ROUND(E29*F29,2)</f>
        <v>0</v>
      </c>
      <c r="H29" s="8">
        <f t="shared" ref="H29:H35" si="2">ROUND(E29-G29,2)</f>
        <v>11.88</v>
      </c>
      <c r="I29" s="8"/>
      <c r="J29" s="12"/>
    </row>
    <row r="30" spans="1:10" ht="15.75" x14ac:dyDescent="0.45">
      <c r="A30" s="14" t="s">
        <v>63</v>
      </c>
      <c r="B30" s="14" t="s">
        <v>13</v>
      </c>
      <c r="C30" s="15">
        <v>1.59375</v>
      </c>
      <c r="D30" s="14">
        <v>12</v>
      </c>
      <c r="E30" s="8">
        <f t="shared" si="0"/>
        <v>19.13</v>
      </c>
      <c r="F30" s="16">
        <v>0</v>
      </c>
      <c r="G30" s="8">
        <f t="shared" si="1"/>
        <v>0</v>
      </c>
      <c r="H30" s="8">
        <f t="shared" si="2"/>
        <v>19.13</v>
      </c>
      <c r="I30" s="8"/>
    </row>
    <row r="31" spans="1:10" ht="15.75" x14ac:dyDescent="0.45">
      <c r="A31" s="14" t="s">
        <v>64</v>
      </c>
      <c r="B31" s="14" t="s">
        <v>13</v>
      </c>
      <c r="C31" s="15">
        <v>0.23046875</v>
      </c>
      <c r="D31" s="14">
        <v>10.67</v>
      </c>
      <c r="E31" s="8">
        <f t="shared" ref="E31:E32" si="3">ROUND(C31*D31,2)</f>
        <v>2.46</v>
      </c>
      <c r="F31" s="16">
        <v>0</v>
      </c>
      <c r="G31" s="8">
        <f t="shared" ref="G31:G32" si="4">ROUND(E31*F31,2)</f>
        <v>0</v>
      </c>
      <c r="H31" s="8">
        <f t="shared" ref="H31:H32" si="5">ROUND(E31-G31,2)</f>
        <v>2.46</v>
      </c>
      <c r="I31" s="8"/>
    </row>
    <row r="32" spans="1:10" ht="15.75" x14ac:dyDescent="0.45">
      <c r="A32" s="14" t="s">
        <v>134</v>
      </c>
      <c r="B32" s="14" t="s">
        <v>13</v>
      </c>
      <c r="C32" s="15">
        <v>5.7421875</v>
      </c>
      <c r="D32" s="14">
        <v>3.25</v>
      </c>
      <c r="E32" s="8">
        <f t="shared" si="3"/>
        <v>18.66</v>
      </c>
      <c r="F32" s="16">
        <v>0</v>
      </c>
      <c r="G32" s="8">
        <f t="shared" si="4"/>
        <v>0</v>
      </c>
      <c r="H32" s="8">
        <f t="shared" si="5"/>
        <v>18.66</v>
      </c>
      <c r="I32" s="8"/>
    </row>
    <row r="33" spans="1:10" ht="15.75" x14ac:dyDescent="0.45">
      <c r="A33" s="14" t="s">
        <v>65</v>
      </c>
      <c r="B33" s="14" t="s">
        <v>13</v>
      </c>
      <c r="C33" s="15">
        <v>0.67046874999999995</v>
      </c>
      <c r="D33" s="14">
        <v>8</v>
      </c>
      <c r="E33" s="8">
        <f t="shared" ref="E33:E34" si="6">ROUND(C33*D33,2)</f>
        <v>5.36</v>
      </c>
      <c r="F33" s="16">
        <v>0</v>
      </c>
      <c r="G33" s="8">
        <f t="shared" ref="G33:G34" si="7">ROUND(E33*F33,2)</f>
        <v>0</v>
      </c>
      <c r="H33" s="8">
        <f t="shared" ref="H33:H34" si="8">ROUND(E33-G33,2)</f>
        <v>5.36</v>
      </c>
      <c r="I33" s="8"/>
    </row>
    <row r="34" spans="1:10" ht="15.75" x14ac:dyDescent="0.45">
      <c r="A34" s="14" t="s">
        <v>66</v>
      </c>
      <c r="B34" s="14" t="s">
        <v>13</v>
      </c>
      <c r="C34" s="15">
        <v>0.27396484375000002</v>
      </c>
      <c r="D34" s="14">
        <v>16</v>
      </c>
      <c r="E34" s="8">
        <f t="shared" si="6"/>
        <v>4.38</v>
      </c>
      <c r="F34" s="16">
        <v>0</v>
      </c>
      <c r="G34" s="8">
        <f t="shared" si="7"/>
        <v>0</v>
      </c>
      <c r="H34" s="8">
        <f t="shared" si="8"/>
        <v>4.38</v>
      </c>
      <c r="I34" s="8"/>
    </row>
    <row r="35" spans="1:10" ht="15.75" x14ac:dyDescent="0.45">
      <c r="A35" s="14" t="s">
        <v>135</v>
      </c>
      <c r="B35" s="14" t="s">
        <v>42</v>
      </c>
      <c r="C35" s="15">
        <v>0.984375</v>
      </c>
      <c r="D35" s="14">
        <v>16</v>
      </c>
      <c r="E35" s="8">
        <f t="shared" si="0"/>
        <v>15.75</v>
      </c>
      <c r="F35" s="16">
        <v>0</v>
      </c>
      <c r="G35" s="8">
        <f t="shared" si="1"/>
        <v>0</v>
      </c>
      <c r="H35" s="8">
        <f t="shared" si="2"/>
        <v>15.75</v>
      </c>
      <c r="I35" s="8"/>
      <c r="J35" s="26"/>
    </row>
    <row r="36" spans="1:10" ht="15.75" x14ac:dyDescent="0.45">
      <c r="A36" s="14" t="s">
        <v>67</v>
      </c>
      <c r="B36" s="14" t="s">
        <v>11</v>
      </c>
      <c r="C36" s="15">
        <v>4.375</v>
      </c>
      <c r="D36" s="14">
        <v>0.8</v>
      </c>
      <c r="E36" s="8">
        <f t="shared" ref="E36" si="9">ROUND(C36*D36,2)</f>
        <v>3.5</v>
      </c>
      <c r="F36" s="16">
        <v>0</v>
      </c>
      <c r="G36" s="8">
        <f t="shared" ref="G36" si="10">ROUND(E36*F36,2)</f>
        <v>0</v>
      </c>
      <c r="H36" s="8">
        <f t="shared" ref="H36" si="11">ROUND(E36-G36,2)</f>
        <v>3.5</v>
      </c>
      <c r="I36" s="8"/>
      <c r="J36" s="26"/>
    </row>
    <row r="37" spans="1:10" x14ac:dyDescent="0.45">
      <c r="A37" s="13" t="s">
        <v>15</v>
      </c>
    </row>
    <row r="38" spans="1:10" ht="15.75" x14ac:dyDescent="0.45">
      <c r="A38" s="14" t="s">
        <v>54</v>
      </c>
      <c r="B38" s="14" t="s">
        <v>13</v>
      </c>
      <c r="C38" s="15">
        <v>2.56</v>
      </c>
      <c r="D38" s="14">
        <v>9</v>
      </c>
      <c r="E38" s="8">
        <f t="shared" ref="E38" si="12">ROUND(C38*D38,2)</f>
        <v>23.04</v>
      </c>
      <c r="F38" s="16">
        <v>0</v>
      </c>
      <c r="G38" s="8">
        <f t="shared" ref="G38" si="13">ROUND(E38*F38,2)</f>
        <v>0</v>
      </c>
      <c r="H38" s="8">
        <f t="shared" ref="H38" si="14">ROUND(E38-G38,2)</f>
        <v>23.04</v>
      </c>
      <c r="I38" s="8"/>
      <c r="J38" s="26"/>
    </row>
    <row r="39" spans="1:10" x14ac:dyDescent="0.45">
      <c r="A39" s="13" t="s">
        <v>12</v>
      </c>
    </row>
    <row r="40" spans="1:10" ht="15.75" x14ac:dyDescent="0.45">
      <c r="A40" s="14" t="s">
        <v>49</v>
      </c>
      <c r="B40" s="14" t="s">
        <v>11</v>
      </c>
      <c r="C40" s="15">
        <v>4.4937500000000004</v>
      </c>
      <c r="D40" s="14">
        <v>2</v>
      </c>
      <c r="E40" s="8">
        <f t="shared" ref="E40" si="15">ROUND(C40*D40,2)</f>
        <v>8.99</v>
      </c>
      <c r="F40" s="16">
        <v>0</v>
      </c>
      <c r="G40" s="8">
        <f t="shared" ref="G40" si="16">ROUND(E40*F40,2)</f>
        <v>0</v>
      </c>
      <c r="H40" s="8">
        <f t="shared" ref="H40" si="17">ROUND(E40-G40,2)</f>
        <v>8.99</v>
      </c>
      <c r="J40" s="12"/>
    </row>
    <row r="41" spans="1:10" ht="15.75" x14ac:dyDescent="0.45">
      <c r="A41" s="14" t="s">
        <v>68</v>
      </c>
      <c r="B41" s="14" t="s">
        <v>13</v>
      </c>
      <c r="C41" s="15">
        <v>23.04</v>
      </c>
      <c r="D41" s="14">
        <v>1.5</v>
      </c>
      <c r="E41" s="8">
        <f t="shared" ref="E41" si="18">ROUND(C41*D41,2)</f>
        <v>34.56</v>
      </c>
      <c r="F41" s="16">
        <v>0</v>
      </c>
      <c r="G41" s="8">
        <f t="shared" ref="G41" si="19">ROUND(E41*F41,2)</f>
        <v>0</v>
      </c>
      <c r="H41" s="8">
        <f t="shared" ref="H41" si="20">ROUND(E41-G41,2)</f>
        <v>34.56</v>
      </c>
    </row>
    <row r="42" spans="1:10" ht="15.75" x14ac:dyDescent="0.45">
      <c r="A42" s="14" t="s">
        <v>69</v>
      </c>
      <c r="B42" s="14" t="s">
        <v>11</v>
      </c>
      <c r="C42" s="15">
        <v>4.4937500000000004</v>
      </c>
      <c r="D42" s="14">
        <v>2</v>
      </c>
      <c r="E42" s="8">
        <f t="shared" ref="E42" si="21">ROUND(C42*D42,2)</f>
        <v>8.99</v>
      </c>
      <c r="F42" s="16">
        <v>0</v>
      </c>
      <c r="G42" s="8">
        <f t="shared" ref="G42" si="22">ROUND(E42*F42,2)</f>
        <v>0</v>
      </c>
      <c r="H42" s="8">
        <f t="shared" ref="H42" si="23">ROUND(E42-G42,2)</f>
        <v>8.99</v>
      </c>
    </row>
    <row r="43" spans="1:10" x14ac:dyDescent="0.45">
      <c r="A43" s="13" t="s">
        <v>50</v>
      </c>
    </row>
    <row r="44" spans="1:10" ht="15.75" x14ac:dyDescent="0.45">
      <c r="A44" s="14" t="s">
        <v>55</v>
      </c>
      <c r="B44" s="14" t="s">
        <v>13</v>
      </c>
      <c r="C44" s="15">
        <v>0.15</v>
      </c>
      <c r="D44" s="14">
        <v>8</v>
      </c>
      <c r="E44" s="8">
        <f t="shared" ref="E44" si="24">ROUND(C44*D44,2)</f>
        <v>1.2</v>
      </c>
      <c r="F44" s="16">
        <v>0</v>
      </c>
      <c r="G44" s="8">
        <f t="shared" ref="G44" si="25">ROUND(E44*F44,2)</f>
        <v>0</v>
      </c>
      <c r="H44" s="8">
        <f t="shared" ref="H44" si="26">ROUND(E44-G44,2)</f>
        <v>1.2</v>
      </c>
    </row>
    <row r="45" spans="1:10" x14ac:dyDescent="0.45">
      <c r="A45" s="14" t="s">
        <v>35</v>
      </c>
      <c r="B45" s="14" t="s">
        <v>17</v>
      </c>
      <c r="C45" s="15">
        <v>16.25</v>
      </c>
      <c r="D45" s="14">
        <v>1</v>
      </c>
      <c r="E45" s="8">
        <f>ROUND(C45*D45,2)</f>
        <v>16.25</v>
      </c>
      <c r="F45" s="16">
        <v>0</v>
      </c>
      <c r="G45" s="8">
        <f>ROUND(E45*F45,2)</f>
        <v>0</v>
      </c>
      <c r="H45" s="8">
        <f>ROUND(E45-G45,2)</f>
        <v>16.25</v>
      </c>
      <c r="I45" s="8"/>
    </row>
    <row r="46" spans="1:10" x14ac:dyDescent="0.45">
      <c r="A46" s="13" t="s">
        <v>29</v>
      </c>
    </row>
    <row r="47" spans="1:10" x14ac:dyDescent="0.45">
      <c r="A47" s="14" t="s">
        <v>47</v>
      </c>
      <c r="B47" s="14" t="s">
        <v>17</v>
      </c>
      <c r="C47" s="15">
        <v>10</v>
      </c>
      <c r="D47" s="14">
        <v>1</v>
      </c>
      <c r="E47" s="8">
        <f>ROUND(C47*D47,2)</f>
        <v>10</v>
      </c>
      <c r="F47" s="16">
        <v>0</v>
      </c>
      <c r="G47" s="8">
        <f>ROUND(E47*F47,2)</f>
        <v>0</v>
      </c>
      <c r="H47" s="8">
        <f>ROUND(E47-G47,2)</f>
        <v>10</v>
      </c>
      <c r="I47" s="8"/>
    </row>
    <row r="48" spans="1:10" x14ac:dyDescent="0.45">
      <c r="A48" s="13" t="s">
        <v>31</v>
      </c>
      <c r="I48" s="8"/>
    </row>
    <row r="49" spans="1:10" x14ac:dyDescent="0.45">
      <c r="A49" s="14" t="s">
        <v>48</v>
      </c>
      <c r="B49" s="14" t="s">
        <v>17</v>
      </c>
      <c r="C49" s="15">
        <v>22</v>
      </c>
      <c r="D49" s="14">
        <v>1</v>
      </c>
      <c r="E49" s="8">
        <f>ROUND(C49*D49,2)</f>
        <v>22</v>
      </c>
      <c r="F49" s="16">
        <v>0</v>
      </c>
      <c r="G49" s="8">
        <f>ROUND(E49*F49,2)</f>
        <v>0</v>
      </c>
      <c r="H49" s="8">
        <f>ROUND(E49-G49,2)</f>
        <v>22</v>
      </c>
      <c r="I49" s="8"/>
    </row>
    <row r="50" spans="1:10" x14ac:dyDescent="0.45">
      <c r="A50" s="13" t="s">
        <v>18</v>
      </c>
    </row>
    <row r="51" spans="1:10" x14ac:dyDescent="0.45">
      <c r="A51" s="14" t="s">
        <v>19</v>
      </c>
      <c r="B51" s="14" t="s">
        <v>20</v>
      </c>
      <c r="C51" s="15">
        <v>14.83</v>
      </c>
      <c r="D51" s="21">
        <f>14.57/14.83</f>
        <v>0.98246797033041133</v>
      </c>
      <c r="E51" s="8">
        <f>ROUND(C51*D51,2)</f>
        <v>14.57</v>
      </c>
      <c r="F51" s="16">
        <v>0</v>
      </c>
      <c r="G51" s="8">
        <f>ROUND(E51*F51,2)</f>
        <v>0</v>
      </c>
      <c r="H51" s="8">
        <f>ROUND(E51-G51,2)</f>
        <v>14.57</v>
      </c>
      <c r="I51" s="8"/>
    </row>
    <row r="52" spans="1:10" x14ac:dyDescent="0.45">
      <c r="A52" s="14" t="s">
        <v>21</v>
      </c>
      <c r="B52" s="14" t="s">
        <v>20</v>
      </c>
      <c r="C52" s="15">
        <v>14.83</v>
      </c>
      <c r="D52" s="21">
        <f>11/14.83</f>
        <v>0.74173971679028994</v>
      </c>
      <c r="E52" s="8">
        <f>ROUND(C52*D52,2)</f>
        <v>11</v>
      </c>
      <c r="F52" s="16">
        <v>0</v>
      </c>
      <c r="G52" s="8">
        <f>ROUND(E52*F52,2)</f>
        <v>0</v>
      </c>
      <c r="H52" s="8">
        <f>ROUND(E52-G52,2)</f>
        <v>11</v>
      </c>
      <c r="I52" s="8"/>
      <c r="J52" s="29"/>
    </row>
    <row r="53" spans="1:10" x14ac:dyDescent="0.45">
      <c r="A53" s="13" t="s">
        <v>33</v>
      </c>
      <c r="B53" s="14"/>
      <c r="C53" s="15"/>
      <c r="D53" s="14"/>
      <c r="F53" s="16"/>
      <c r="G53" s="8"/>
      <c r="H53" s="8"/>
      <c r="I53" s="8"/>
    </row>
    <row r="54" spans="1:10" x14ac:dyDescent="0.45">
      <c r="A54" s="14" t="s">
        <v>22</v>
      </c>
      <c r="B54" s="14" t="s">
        <v>20</v>
      </c>
      <c r="C54" s="15">
        <v>14.83</v>
      </c>
      <c r="D54" s="21">
        <v>0.61966105842516073</v>
      </c>
      <c r="E54" s="8">
        <f>ROUND(C54*D54,2)</f>
        <v>9.19</v>
      </c>
      <c r="F54" s="16">
        <v>0</v>
      </c>
      <c r="G54" s="8">
        <f>ROUND(E54*F54,2)</f>
        <v>0</v>
      </c>
      <c r="H54" s="8">
        <f>ROUND(E54-G54,2)</f>
        <v>9.19</v>
      </c>
      <c r="I54" s="8"/>
    </row>
    <row r="55" spans="1:10" x14ac:dyDescent="0.45">
      <c r="A55" s="13" t="s">
        <v>23</v>
      </c>
      <c r="I55" s="8"/>
    </row>
    <row r="56" spans="1:10" x14ac:dyDescent="0.45">
      <c r="A56" s="14" t="s">
        <v>19</v>
      </c>
      <c r="B56" s="14" t="s">
        <v>24</v>
      </c>
      <c r="C56" s="15">
        <v>2.46</v>
      </c>
      <c r="D56" s="22">
        <v>7.5867500974300741</v>
      </c>
      <c r="E56" s="8">
        <f>ROUND(C56*D56,2)</f>
        <v>18.66</v>
      </c>
      <c r="F56" s="16">
        <v>0</v>
      </c>
      <c r="G56" s="8">
        <f>ROUND(E56*F56,2)</f>
        <v>0</v>
      </c>
      <c r="H56" s="8">
        <f>ROUND(E56-G56,2)</f>
        <v>18.66</v>
      </c>
      <c r="I56" s="8"/>
    </row>
    <row r="57" spans="1:10" x14ac:dyDescent="0.45">
      <c r="A57" s="14" t="s">
        <v>21</v>
      </c>
      <c r="B57" s="14" t="s">
        <v>24</v>
      </c>
      <c r="C57" s="15">
        <v>2.46</v>
      </c>
      <c r="D57" s="22">
        <v>6.2459514170040498</v>
      </c>
      <c r="E57" s="8">
        <f>ROUND(C57*D57,2)</f>
        <v>15.37</v>
      </c>
      <c r="F57" s="16">
        <v>0</v>
      </c>
      <c r="G57" s="8">
        <f>ROUND(E57*F57,2)</f>
        <v>0</v>
      </c>
      <c r="H57" s="8">
        <f>ROUND(E57-G57,2)</f>
        <v>15.37</v>
      </c>
    </row>
    <row r="58" spans="1:10" x14ac:dyDescent="0.45">
      <c r="A58" s="14" t="s">
        <v>36</v>
      </c>
      <c r="B58" s="14" t="s">
        <v>24</v>
      </c>
      <c r="C58" s="15">
        <v>2.46</v>
      </c>
      <c r="D58" s="27">
        <f>34.87/C58</f>
        <v>14.174796747967479</v>
      </c>
      <c r="E58" s="8">
        <f>ROUND(C58*D58,2)</f>
        <v>34.869999999999997</v>
      </c>
      <c r="F58" s="16">
        <v>0</v>
      </c>
      <c r="G58" s="8">
        <f>ROUND(E58*F58,2)</f>
        <v>0</v>
      </c>
      <c r="H58" s="8">
        <f>ROUND(E58-G58,2)</f>
        <v>34.869999999999997</v>
      </c>
      <c r="I58" s="8"/>
      <c r="J58" s="26"/>
    </row>
    <row r="59" spans="1:10" x14ac:dyDescent="0.45">
      <c r="A59" s="13" t="s">
        <v>25</v>
      </c>
      <c r="I59" s="8"/>
    </row>
    <row r="60" spans="1:10" x14ac:dyDescent="0.45">
      <c r="A60" s="14" t="s">
        <v>34</v>
      </c>
      <c r="B60" s="14" t="s">
        <v>17</v>
      </c>
      <c r="C60" s="15">
        <v>15.467595093938822</v>
      </c>
      <c r="D60" s="14">
        <v>1</v>
      </c>
      <c r="E60" s="8">
        <f t="shared" ref="E60:E67" si="27">ROUND(C60*D60,2)</f>
        <v>15.47</v>
      </c>
      <c r="F60" s="16">
        <v>0</v>
      </c>
      <c r="G60" s="8">
        <f t="shared" ref="G60:G68" si="28">ROUND(E60*F60,2)</f>
        <v>0</v>
      </c>
      <c r="H60" s="8">
        <f t="shared" ref="H60:H70" si="29">ROUND(E60-G60,2)</f>
        <v>15.47</v>
      </c>
      <c r="I60" s="8"/>
    </row>
    <row r="61" spans="1:10" x14ac:dyDescent="0.45">
      <c r="A61" s="14" t="s">
        <v>21</v>
      </c>
      <c r="B61" s="14" t="s">
        <v>17</v>
      </c>
      <c r="C61" s="15">
        <v>12.42283599471449</v>
      </c>
      <c r="D61" s="14">
        <v>1</v>
      </c>
      <c r="E61" s="8">
        <f t="shared" si="27"/>
        <v>12.42</v>
      </c>
      <c r="F61" s="16">
        <v>0</v>
      </c>
      <c r="G61" s="8">
        <f t="shared" si="28"/>
        <v>0</v>
      </c>
      <c r="H61" s="8">
        <f t="shared" si="29"/>
        <v>12.42</v>
      </c>
      <c r="I61" s="19"/>
    </row>
    <row r="62" spans="1:10" x14ac:dyDescent="0.45">
      <c r="A62" s="14" t="s">
        <v>36</v>
      </c>
      <c r="B62" s="14" t="s">
        <v>17</v>
      </c>
      <c r="C62" s="15">
        <v>0.37661458333333336</v>
      </c>
      <c r="D62" s="14">
        <v>12</v>
      </c>
      <c r="E62" s="8">
        <f t="shared" si="27"/>
        <v>4.5199999999999996</v>
      </c>
      <c r="F62" s="16">
        <v>0</v>
      </c>
      <c r="G62" s="8">
        <f t="shared" si="28"/>
        <v>0</v>
      </c>
      <c r="H62" s="8">
        <f t="shared" si="29"/>
        <v>4.5199999999999996</v>
      </c>
      <c r="I62" s="12"/>
      <c r="J62" s="26"/>
    </row>
    <row r="63" spans="1:10" x14ac:dyDescent="0.45">
      <c r="A63" s="13" t="s">
        <v>43</v>
      </c>
    </row>
    <row r="64" spans="1:10" x14ac:dyDescent="0.45">
      <c r="A64" s="14" t="s">
        <v>44</v>
      </c>
      <c r="B64" s="14" t="s">
        <v>45</v>
      </c>
      <c r="C64" s="15">
        <v>10</v>
      </c>
      <c r="D64" s="14">
        <f>D11</f>
        <v>2.6</v>
      </c>
      <c r="E64" s="8">
        <f>ROUND(C64*D64,2)</f>
        <v>26</v>
      </c>
      <c r="F64" s="16">
        <v>0</v>
      </c>
      <c r="G64" s="8">
        <f>ROUND(E64*F64,2)</f>
        <v>0</v>
      </c>
      <c r="H64" s="8">
        <f>ROUND(E64-G64,2)</f>
        <v>26</v>
      </c>
      <c r="I64" s="8"/>
    </row>
    <row r="65" spans="1:10" x14ac:dyDescent="0.45">
      <c r="A65" s="14" t="s">
        <v>46</v>
      </c>
      <c r="B65" s="14" t="s">
        <v>45</v>
      </c>
      <c r="C65" s="15">
        <v>20</v>
      </c>
      <c r="D65" s="14">
        <f>D11</f>
        <v>2.6</v>
      </c>
      <c r="E65" s="8">
        <f>ROUND(C65*D65,2)</f>
        <v>52</v>
      </c>
      <c r="F65" s="16">
        <v>0</v>
      </c>
      <c r="G65" s="8">
        <f>ROUND(E65*F65,2)</f>
        <v>0</v>
      </c>
      <c r="H65" s="8">
        <f>ROUND(E65-G65,2)</f>
        <v>52</v>
      </c>
      <c r="I65" s="8"/>
    </row>
    <row r="66" spans="1:10" x14ac:dyDescent="0.45">
      <c r="A66" s="14" t="s">
        <v>56</v>
      </c>
      <c r="B66" s="14" t="s">
        <v>45</v>
      </c>
      <c r="C66" s="15">
        <v>2.5</v>
      </c>
      <c r="D66" s="14">
        <f>D11</f>
        <v>2.6</v>
      </c>
      <c r="E66" s="8">
        <f t="shared" si="27"/>
        <v>6.5</v>
      </c>
      <c r="F66" s="16">
        <v>0</v>
      </c>
      <c r="G66" s="8">
        <f t="shared" si="28"/>
        <v>0</v>
      </c>
      <c r="H66" s="8">
        <f t="shared" si="29"/>
        <v>6.5</v>
      </c>
      <c r="I66" s="12"/>
      <c r="J66" s="26"/>
    </row>
    <row r="67" spans="1:10" x14ac:dyDescent="0.45">
      <c r="A67" s="14" t="s">
        <v>57</v>
      </c>
      <c r="B67" s="14" t="s">
        <v>58</v>
      </c>
      <c r="C67" s="15">
        <v>0.01</v>
      </c>
      <c r="D67" s="14">
        <v>923</v>
      </c>
      <c r="E67" s="8">
        <f t="shared" si="27"/>
        <v>9.23</v>
      </c>
      <c r="F67" s="16">
        <v>0</v>
      </c>
      <c r="G67" s="8">
        <f t="shared" si="28"/>
        <v>0</v>
      </c>
      <c r="H67" s="8">
        <f t="shared" si="29"/>
        <v>9.23</v>
      </c>
      <c r="I67" s="12"/>
      <c r="J67" s="26"/>
    </row>
    <row r="68" spans="1:10" ht="15" customHeight="1" x14ac:dyDescent="0.45">
      <c r="A68" s="9" t="s">
        <v>26</v>
      </c>
      <c r="B68" s="9" t="s">
        <v>133</v>
      </c>
      <c r="C68" s="83">
        <v>8.2500000000000004E-2</v>
      </c>
      <c r="D68" s="84">
        <f>SUM(H19:H62)</f>
        <v>553.79999999999995</v>
      </c>
      <c r="E68" s="2">
        <f>(C68*0.5)*D68</f>
        <v>22.844249999999999</v>
      </c>
      <c r="F68" s="11">
        <v>0</v>
      </c>
      <c r="G68" s="2">
        <f t="shared" si="28"/>
        <v>0</v>
      </c>
      <c r="H68" s="2">
        <f t="shared" si="29"/>
        <v>22.84</v>
      </c>
      <c r="I68" s="12"/>
    </row>
    <row r="69" spans="1:10" x14ac:dyDescent="0.45">
      <c r="A69" s="7" t="s">
        <v>116</v>
      </c>
      <c r="E69" s="8">
        <f>SUM(E19:E68)</f>
        <v>670.37424999999996</v>
      </c>
      <c r="G69" s="12">
        <f>SUM(G21:G68)</f>
        <v>0</v>
      </c>
      <c r="H69" s="12">
        <f t="shared" si="29"/>
        <v>670.37</v>
      </c>
    </row>
    <row r="70" spans="1:10" x14ac:dyDescent="0.45">
      <c r="A70" s="7" t="s">
        <v>117</v>
      </c>
      <c r="E70" s="24">
        <f>+E13-E69</f>
        <v>369.62575000000004</v>
      </c>
      <c r="G70" s="12">
        <f>+G11-G69</f>
        <v>260</v>
      </c>
      <c r="H70" s="25">
        <f t="shared" si="29"/>
        <v>109.63</v>
      </c>
    </row>
    <row r="71" spans="1:10" ht="6.75" customHeight="1" x14ac:dyDescent="0.45">
      <c r="A71" t="s">
        <v>8</v>
      </c>
      <c r="I71" s="8"/>
    </row>
    <row r="72" spans="1:10" x14ac:dyDescent="0.45">
      <c r="A72" s="7" t="s">
        <v>129</v>
      </c>
      <c r="I72" s="8"/>
    </row>
    <row r="73" spans="1:10" x14ac:dyDescent="0.45">
      <c r="A73" s="14" t="s">
        <v>30</v>
      </c>
      <c r="B73" s="14" t="s">
        <v>17</v>
      </c>
      <c r="C73" s="15">
        <v>97.1696892951216</v>
      </c>
      <c r="D73" s="14">
        <v>1</v>
      </c>
      <c r="E73" s="8">
        <f>ROUND(C73*D73,2)</f>
        <v>97.17</v>
      </c>
      <c r="F73" s="16">
        <v>0</v>
      </c>
      <c r="G73" s="8">
        <f>ROUND(E73*F73,2)</f>
        <v>0</v>
      </c>
      <c r="H73" s="8">
        <f t="shared" ref="H73:H79" si="30">ROUND(E73-G73,2)</f>
        <v>97.17</v>
      </c>
      <c r="I73" s="19"/>
    </row>
    <row r="74" spans="1:10" x14ac:dyDescent="0.45">
      <c r="A74" s="14" t="s">
        <v>21</v>
      </c>
      <c r="B74" s="14" t="s">
        <v>17</v>
      </c>
      <c r="C74" s="15">
        <v>121.08602916460609</v>
      </c>
      <c r="D74" s="14">
        <v>1</v>
      </c>
      <c r="E74" s="8">
        <f>ROUND(C74*D74,2)</f>
        <v>121.09</v>
      </c>
      <c r="F74" s="16">
        <v>0</v>
      </c>
      <c r="G74" s="8">
        <f>ROUND(E74*F74,2)</f>
        <v>0</v>
      </c>
      <c r="H74" s="8">
        <f t="shared" si="30"/>
        <v>121.09</v>
      </c>
      <c r="I74" s="12"/>
    </row>
    <row r="75" spans="1:10" x14ac:dyDescent="0.45">
      <c r="A75" s="9" t="s">
        <v>36</v>
      </c>
      <c r="B75" s="9" t="s">
        <v>17</v>
      </c>
      <c r="C75" s="10">
        <v>38.155984089812883</v>
      </c>
      <c r="D75" s="9">
        <v>1</v>
      </c>
      <c r="E75" s="2">
        <f>ROUND(C75*D75,2)</f>
        <v>38.159999999999997</v>
      </c>
      <c r="F75" s="11">
        <v>0</v>
      </c>
      <c r="G75" s="2">
        <f>ROUND(E75*F75,2)</f>
        <v>0</v>
      </c>
      <c r="H75" s="2">
        <f t="shared" ref="H75" si="31">ROUND(E75-G75,2)</f>
        <v>38.159999999999997</v>
      </c>
      <c r="I75" s="12"/>
    </row>
    <row r="76" spans="1:10" x14ac:dyDescent="0.45">
      <c r="A76" s="9" t="s">
        <v>59</v>
      </c>
      <c r="B76" s="9" t="s">
        <v>17</v>
      </c>
      <c r="C76" s="10">
        <v>10.912785922986386</v>
      </c>
      <c r="D76" s="9">
        <v>1</v>
      </c>
      <c r="E76" s="2">
        <f>ROUND(C76*D76,2)</f>
        <v>10.91</v>
      </c>
      <c r="F76" s="11">
        <v>0</v>
      </c>
      <c r="G76" s="2">
        <f>ROUND(E76*F76,2)</f>
        <v>0</v>
      </c>
      <c r="H76" s="2">
        <f t="shared" si="30"/>
        <v>10.91</v>
      </c>
      <c r="I76" s="12"/>
    </row>
    <row r="77" spans="1:10" x14ac:dyDescent="0.45">
      <c r="A77" s="7" t="s">
        <v>123</v>
      </c>
      <c r="E77" s="8">
        <f>SUM(E73:E76)</f>
        <v>267.33</v>
      </c>
      <c r="G77" s="12">
        <f>SUM(G73:G76)</f>
        <v>0</v>
      </c>
      <c r="H77" s="12">
        <f t="shared" si="30"/>
        <v>267.33</v>
      </c>
      <c r="I77" s="12"/>
    </row>
    <row r="78" spans="1:10" x14ac:dyDescent="0.45">
      <c r="A78" s="7" t="s">
        <v>124</v>
      </c>
      <c r="E78" s="8">
        <f>+E69+E77</f>
        <v>937.70425</v>
      </c>
      <c r="G78" s="12">
        <f>+G69+G77</f>
        <v>0</v>
      </c>
      <c r="H78" s="12">
        <f t="shared" si="30"/>
        <v>937.7</v>
      </c>
    </row>
    <row r="79" spans="1:10" x14ac:dyDescent="0.45">
      <c r="A79" s="7" t="s">
        <v>125</v>
      </c>
      <c r="E79" s="24">
        <f>+E13-E78</f>
        <v>102.29575</v>
      </c>
      <c r="G79" s="12">
        <f>+G11-G78</f>
        <v>260</v>
      </c>
      <c r="H79" s="25">
        <f t="shared" si="30"/>
        <v>-157.69999999999999</v>
      </c>
    </row>
    <row r="80" spans="1:10" ht="8.25" customHeight="1" x14ac:dyDescent="0.45">
      <c r="A80" t="s">
        <v>128</v>
      </c>
    </row>
    <row r="81" spans="1:8" x14ac:dyDescent="0.45">
      <c r="A81" s="13" t="s">
        <v>113</v>
      </c>
      <c r="B81" s="13"/>
      <c r="C81" s="23"/>
      <c r="D81" s="13"/>
      <c r="E81" s="23"/>
      <c r="F81" s="13"/>
    </row>
    <row r="82" spans="1:8" x14ac:dyDescent="0.45">
      <c r="A82" s="13" t="s">
        <v>132</v>
      </c>
      <c r="C82"/>
      <c r="E82"/>
    </row>
    <row r="83" spans="1:8" ht="14.25" customHeight="1" x14ac:dyDescent="0.45">
      <c r="A83" t="s">
        <v>114</v>
      </c>
      <c r="B83" s="28"/>
      <c r="C83" s="28"/>
      <c r="D83" s="28"/>
      <c r="E83" s="28"/>
      <c r="F83" s="28"/>
      <c r="G83" s="28"/>
      <c r="H83" s="28"/>
    </row>
    <row r="84" spans="1:8" x14ac:dyDescent="0.45">
      <c r="A84" t="s">
        <v>115</v>
      </c>
      <c r="B84" s="28"/>
      <c r="C84" s="28"/>
      <c r="D84" s="28"/>
      <c r="E84" s="28"/>
      <c r="F84" s="28"/>
      <c r="G84" s="28"/>
      <c r="H84" s="28"/>
    </row>
    <row r="85" spans="1:8" x14ac:dyDescent="0.45">
      <c r="A85" s="28"/>
      <c r="B85" s="28"/>
      <c r="C85" s="28"/>
      <c r="D85" s="28"/>
      <c r="E85" s="28"/>
      <c r="F85" s="28"/>
      <c r="G85" s="28"/>
      <c r="H85" s="28"/>
    </row>
    <row r="86" spans="1:8" x14ac:dyDescent="0.45">
      <c r="A86" s="7"/>
    </row>
  </sheetData>
  <mergeCells count="6">
    <mergeCell ref="A5:H5"/>
    <mergeCell ref="A6:H6"/>
    <mergeCell ref="A7:H7"/>
    <mergeCell ref="F8:G8"/>
    <mergeCell ref="A2:A3"/>
    <mergeCell ref="B2:H3"/>
  </mergeCells>
  <pageMargins left="0.75" right="0.75" top="1" bottom="1" header="0.5" footer="0.5"/>
  <pageSetup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82AF4E-0BA1-49D9-A58A-148C256808B5}">
  <dimension ref="A1:Z46"/>
  <sheetViews>
    <sheetView workbookViewId="0">
      <selection activeCell="A2" sqref="A2"/>
    </sheetView>
  </sheetViews>
  <sheetFormatPr defaultColWidth="8.73046875" defaultRowHeight="12.75" x14ac:dyDescent="0.35"/>
  <cols>
    <col min="1" max="1" width="23.73046875" style="32" customWidth="1"/>
    <col min="2" max="2" width="8.73046875" style="32" bestFit="1" customWidth="1"/>
    <col min="3" max="3" width="26.3984375" style="32" customWidth="1"/>
    <col min="4" max="4" width="38.796875" style="32" customWidth="1"/>
    <col min="5" max="5" width="20.73046875" style="32" bestFit="1" customWidth="1"/>
    <col min="6" max="16384" width="8.73046875" style="32"/>
  </cols>
  <sheetData>
    <row r="1" spans="1:26" ht="15.75" customHeight="1" thickBot="1" x14ac:dyDescent="0.45">
      <c r="A1" s="91"/>
      <c r="B1" s="91"/>
      <c r="C1" s="30"/>
      <c r="D1" s="30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</row>
    <row r="2" spans="1:26" ht="15.75" customHeight="1" thickBot="1" x14ac:dyDescent="0.5">
      <c r="A2" s="33" t="s">
        <v>72</v>
      </c>
      <c r="B2" s="34"/>
      <c r="C2" s="34"/>
      <c r="D2" s="34"/>
      <c r="E2" s="35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</row>
    <row r="3" spans="1:26" ht="13.5" customHeight="1" thickBot="1" x14ac:dyDescent="0.45">
      <c r="A3" s="36" t="s">
        <v>73</v>
      </c>
      <c r="B3" s="37" t="s">
        <v>74</v>
      </c>
      <c r="C3" s="38" t="s">
        <v>75</v>
      </c>
      <c r="D3" s="39" t="s">
        <v>76</v>
      </c>
      <c r="E3" s="39" t="s">
        <v>77</v>
      </c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</row>
    <row r="4" spans="1:26" ht="12.75" customHeight="1" x14ac:dyDescent="0.4">
      <c r="A4" s="40" t="s">
        <v>78</v>
      </c>
      <c r="B4" s="41" t="s">
        <v>79</v>
      </c>
      <c r="C4" s="42" t="s">
        <v>80</v>
      </c>
      <c r="D4" s="43"/>
      <c r="E4" s="44">
        <v>12.701368682852888</v>
      </c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</row>
    <row r="5" spans="1:26" ht="13.5" customHeight="1" x14ac:dyDescent="0.4">
      <c r="A5" s="45" t="s">
        <v>81</v>
      </c>
      <c r="B5" s="46" t="s">
        <v>82</v>
      </c>
      <c r="C5" s="47" t="s">
        <v>83</v>
      </c>
      <c r="D5" s="48"/>
      <c r="E5" s="49">
        <v>15.850220085546475</v>
      </c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</row>
    <row r="6" spans="1:26" ht="13.15" x14ac:dyDescent="0.4">
      <c r="A6" s="50" t="s">
        <v>84</v>
      </c>
      <c r="B6" s="51" t="s">
        <v>79</v>
      </c>
      <c r="C6" s="47" t="s">
        <v>83</v>
      </c>
      <c r="D6" s="48"/>
      <c r="E6" s="49">
        <v>7.8927152755536598</v>
      </c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</row>
    <row r="7" spans="1:26" ht="13.15" x14ac:dyDescent="0.4">
      <c r="A7" s="45" t="s">
        <v>85</v>
      </c>
      <c r="B7" s="52"/>
      <c r="C7" s="47" t="s">
        <v>86</v>
      </c>
      <c r="D7" s="48" t="s">
        <v>87</v>
      </c>
      <c r="E7" s="49">
        <v>53.525000000000006</v>
      </c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</row>
    <row r="8" spans="1:26" ht="13.15" x14ac:dyDescent="0.4">
      <c r="A8" s="45" t="s">
        <v>88</v>
      </c>
      <c r="B8" s="46" t="s">
        <v>89</v>
      </c>
      <c r="C8" s="47" t="s">
        <v>83</v>
      </c>
      <c r="D8" s="48"/>
      <c r="E8" s="49">
        <v>6.9268139480327227</v>
      </c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</row>
    <row r="9" spans="1:26" ht="13.15" x14ac:dyDescent="0.4">
      <c r="A9" s="50" t="s">
        <v>90</v>
      </c>
      <c r="B9" s="51" t="s">
        <v>89</v>
      </c>
      <c r="C9" s="47" t="s">
        <v>83</v>
      </c>
      <c r="D9" s="48"/>
      <c r="E9" s="49">
        <v>3.2767023186831761</v>
      </c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</row>
    <row r="10" spans="1:26" ht="26.25" x14ac:dyDescent="0.4">
      <c r="A10" s="45" t="s">
        <v>91</v>
      </c>
      <c r="B10" s="46" t="s">
        <v>89</v>
      </c>
      <c r="C10" s="53" t="s">
        <v>92</v>
      </c>
      <c r="D10" s="54" t="s">
        <v>93</v>
      </c>
      <c r="E10" s="55">
        <v>138.62553243096997</v>
      </c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</row>
    <row r="11" spans="1:26" ht="13.15" x14ac:dyDescent="0.4">
      <c r="A11" s="45" t="s">
        <v>85</v>
      </c>
      <c r="B11" s="46"/>
      <c r="C11" s="47" t="s">
        <v>94</v>
      </c>
      <c r="D11" s="56" t="s">
        <v>95</v>
      </c>
      <c r="E11" s="57">
        <v>39.5</v>
      </c>
      <c r="F11" s="31"/>
      <c r="G11" s="31"/>
      <c r="H11" s="31"/>
      <c r="I11" s="58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</row>
    <row r="12" spans="1:26" ht="13.15" x14ac:dyDescent="0.4">
      <c r="A12" s="50" t="s">
        <v>96</v>
      </c>
      <c r="B12" s="51" t="s">
        <v>89</v>
      </c>
      <c r="C12" s="47" t="s">
        <v>97</v>
      </c>
      <c r="D12" s="48"/>
      <c r="E12" s="49">
        <v>12.092030644605964</v>
      </c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</row>
    <row r="13" spans="1:26" ht="13.15" x14ac:dyDescent="0.4">
      <c r="A13" s="45" t="s">
        <v>98</v>
      </c>
      <c r="B13" s="46"/>
      <c r="C13" s="47"/>
      <c r="D13" s="48"/>
      <c r="E13" s="49">
        <v>8.2835069436099644</v>
      </c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</row>
    <row r="14" spans="1:26" ht="15" customHeight="1" x14ac:dyDescent="0.4">
      <c r="A14" s="45" t="s">
        <v>85</v>
      </c>
      <c r="B14" s="46"/>
      <c r="C14" s="47" t="s">
        <v>99</v>
      </c>
      <c r="D14" s="59" t="s">
        <v>100</v>
      </c>
      <c r="E14" s="60">
        <v>34.984960937499999</v>
      </c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</row>
    <row r="15" spans="1:26" ht="13.15" x14ac:dyDescent="0.4">
      <c r="A15" s="45" t="s">
        <v>85</v>
      </c>
      <c r="B15" s="46"/>
      <c r="C15" s="47" t="s">
        <v>99</v>
      </c>
      <c r="D15" s="48" t="s">
        <v>101</v>
      </c>
      <c r="E15" s="49">
        <v>32.133437499999999</v>
      </c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</row>
    <row r="16" spans="1:26" ht="13.15" x14ac:dyDescent="0.4">
      <c r="A16" s="45" t="s">
        <v>85</v>
      </c>
      <c r="B16" s="46"/>
      <c r="C16" s="47" t="s">
        <v>102</v>
      </c>
      <c r="D16" s="48" t="s">
        <v>103</v>
      </c>
      <c r="E16" s="49">
        <v>17.487500000000001</v>
      </c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</row>
    <row r="17" spans="1:26" ht="13.15" x14ac:dyDescent="0.4">
      <c r="A17" s="45" t="s">
        <v>85</v>
      </c>
      <c r="B17" s="46"/>
      <c r="C17" s="47" t="s">
        <v>102</v>
      </c>
      <c r="D17" s="48" t="s">
        <v>104</v>
      </c>
      <c r="E17" s="49">
        <v>43.06</v>
      </c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</row>
    <row r="18" spans="1:26" ht="13.5" thickBot="1" x14ac:dyDescent="0.45">
      <c r="A18" s="61" t="s">
        <v>85</v>
      </c>
      <c r="B18" s="62"/>
      <c r="C18" s="63" t="s">
        <v>102</v>
      </c>
      <c r="D18" s="64" t="s">
        <v>103</v>
      </c>
      <c r="E18" s="65">
        <v>17.487500000000001</v>
      </c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</row>
    <row r="19" spans="1:26" ht="13.15" x14ac:dyDescent="0.4">
      <c r="A19" s="66" t="s">
        <v>105</v>
      </c>
      <c r="B19" s="67" t="s">
        <v>106</v>
      </c>
      <c r="C19" s="39" t="s">
        <v>107</v>
      </c>
      <c r="D19" s="68"/>
      <c r="E19" s="69">
        <v>37.741406232351828</v>
      </c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</row>
    <row r="20" spans="1:26" ht="13.15" x14ac:dyDescent="0.4">
      <c r="A20" s="50" t="s">
        <v>108</v>
      </c>
      <c r="B20" s="51" t="s">
        <v>106</v>
      </c>
      <c r="C20" s="70" t="s">
        <v>107</v>
      </c>
      <c r="D20" s="71"/>
      <c r="E20" s="72">
        <v>29.977887376422615</v>
      </c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</row>
    <row r="21" spans="1:26" ht="13.15" x14ac:dyDescent="0.4">
      <c r="A21" s="50" t="s">
        <v>109</v>
      </c>
      <c r="B21" s="51" t="s">
        <v>106</v>
      </c>
      <c r="C21" s="70" t="s">
        <v>107</v>
      </c>
      <c r="D21" s="71"/>
      <c r="E21" s="72">
        <v>101.78808241343002</v>
      </c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</row>
    <row r="22" spans="1:26" ht="13.5" thickBot="1" x14ac:dyDescent="0.45">
      <c r="A22" s="73" t="s">
        <v>110</v>
      </c>
      <c r="B22" s="74" t="s">
        <v>111</v>
      </c>
      <c r="C22" s="75" t="s">
        <v>107</v>
      </c>
      <c r="D22" s="76"/>
      <c r="E22" s="77">
        <v>58.082238211477602</v>
      </c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</row>
    <row r="23" spans="1:26" ht="14.65" thickBot="1" x14ac:dyDescent="0.5">
      <c r="A23" s="78" t="s">
        <v>112</v>
      </c>
      <c r="B23" s="79"/>
      <c r="C23" s="79"/>
      <c r="D23" s="81" t="s">
        <v>126</v>
      </c>
      <c r="E23" s="82">
        <f>SUM(E4:E22)</f>
        <v>671.41690300103699</v>
      </c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</row>
    <row r="24" spans="1:26" x14ac:dyDescent="0.35">
      <c r="A24" s="31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</row>
    <row r="25" spans="1:26" x14ac:dyDescent="0.35">
      <c r="A25" s="31"/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</row>
    <row r="26" spans="1:26" x14ac:dyDescent="0.35">
      <c r="A26" s="31"/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</row>
    <row r="27" spans="1:26" x14ac:dyDescent="0.35">
      <c r="A27" s="31"/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</row>
    <row r="28" spans="1:26" x14ac:dyDescent="0.35">
      <c r="A28" s="31"/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</row>
    <row r="29" spans="1:26" x14ac:dyDescent="0.35">
      <c r="A29" s="31"/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</row>
    <row r="30" spans="1:26" x14ac:dyDescent="0.35">
      <c r="A30" s="31"/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</row>
    <row r="31" spans="1:26" x14ac:dyDescent="0.35">
      <c r="A31" s="31"/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</row>
    <row r="32" spans="1:26" x14ac:dyDescent="0.35">
      <c r="A32" s="31"/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</row>
    <row r="33" spans="1:26" x14ac:dyDescent="0.35">
      <c r="A33" s="31"/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</row>
    <row r="34" spans="1:26" x14ac:dyDescent="0.35">
      <c r="A34" s="31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</row>
    <row r="35" spans="1:26" x14ac:dyDescent="0.35">
      <c r="A35" s="31"/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</row>
    <row r="36" spans="1:26" x14ac:dyDescent="0.35">
      <c r="A36" s="31"/>
      <c r="B36" s="31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</row>
    <row r="37" spans="1:26" x14ac:dyDescent="0.35">
      <c r="A37" s="31"/>
      <c r="B37" s="31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</row>
    <row r="38" spans="1:26" x14ac:dyDescent="0.35">
      <c r="A38" s="31"/>
      <c r="B38" s="31"/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</row>
    <row r="39" spans="1:26" x14ac:dyDescent="0.35">
      <c r="A39" s="31"/>
      <c r="B39" s="31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</row>
    <row r="40" spans="1:26" x14ac:dyDescent="0.35">
      <c r="A40" s="31"/>
      <c r="B40" s="31"/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</row>
    <row r="41" spans="1:26" x14ac:dyDescent="0.35">
      <c r="A41" s="31"/>
      <c r="B41" s="31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</row>
    <row r="42" spans="1:26" x14ac:dyDescent="0.35">
      <c r="A42" s="31"/>
      <c r="B42" s="31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</row>
    <row r="43" spans="1:26" x14ac:dyDescent="0.35">
      <c r="A43" s="31"/>
      <c r="B43" s="31"/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</row>
    <row r="44" spans="1:26" x14ac:dyDescent="0.35">
      <c r="A44" s="31"/>
      <c r="B44" s="31"/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</row>
    <row r="45" spans="1:26" x14ac:dyDescent="0.35">
      <c r="A45" s="31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</row>
    <row r="46" spans="1:26" x14ac:dyDescent="0.35">
      <c r="A46" s="31"/>
      <c r="B46" s="31"/>
      <c r="C46" s="31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</row>
  </sheetData>
  <mergeCells count="1"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Budget</vt:lpstr>
      <vt:lpstr>Field_Activities</vt:lpstr>
      <vt:lpstr>Field_Activities!Print_Area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Breana Jordan Watkins</dc:creator>
  <cp:lastModifiedBy>Breana Jordan Watkins</cp:lastModifiedBy>
  <dcterms:created xsi:type="dcterms:W3CDTF">2023-11-06T09:45:52Z</dcterms:created>
  <dcterms:modified xsi:type="dcterms:W3CDTF">2025-10-29T02:19:57Z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570d0e1-5e3d-4557-a9f8-84d8494b9cc8_Enabled">
    <vt:lpwstr>true</vt:lpwstr>
  </property>
  <property fmtid="{D5CDD505-2E9C-101B-9397-08002B2CF9AE}" pid="3" name="MSIP_Label_0570d0e1-5e3d-4557-a9f8-84d8494b9cc8_SetDate">
    <vt:lpwstr>2023-11-06T12:29:23Z</vt:lpwstr>
  </property>
  <property fmtid="{D5CDD505-2E9C-101B-9397-08002B2CF9AE}" pid="4" name="MSIP_Label_0570d0e1-5e3d-4557-a9f8-84d8494b9cc8_Method">
    <vt:lpwstr>Standard</vt:lpwstr>
  </property>
  <property fmtid="{D5CDD505-2E9C-101B-9397-08002B2CF9AE}" pid="5" name="MSIP_Label_0570d0e1-5e3d-4557-a9f8-84d8494b9cc8_Name">
    <vt:lpwstr>Public Data</vt:lpwstr>
  </property>
  <property fmtid="{D5CDD505-2E9C-101B-9397-08002B2CF9AE}" pid="6" name="MSIP_Label_0570d0e1-5e3d-4557-a9f8-84d8494b9cc8_SiteId">
    <vt:lpwstr>174d954f-585e-40c3-ae1c-01ada5f26723</vt:lpwstr>
  </property>
  <property fmtid="{D5CDD505-2E9C-101B-9397-08002B2CF9AE}" pid="7" name="MSIP_Label_0570d0e1-5e3d-4557-a9f8-84d8494b9cc8_ActionId">
    <vt:lpwstr>edd7066e-bf0c-47eb-afa9-1a2c29fc759b</vt:lpwstr>
  </property>
  <property fmtid="{D5CDD505-2E9C-101B-9397-08002B2CF9AE}" pid="8" name="MSIP_Label_0570d0e1-5e3d-4557-a9f8-84d8494b9cc8_ContentBits">
    <vt:lpwstr>0</vt:lpwstr>
  </property>
</Properties>
</file>