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fif" ContentType="image/jpeg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5016712135-my.sharepoint.com/personal/bjwatkins_uada_edu/Documents/Desktop/Enterprise Budgets 2026/2026 Crop Budget Files/Lease/"/>
    </mc:Choice>
  </mc:AlternateContent>
  <xr:revisionPtr revIDLastSave="263" documentId="8_{2183DF3B-A0A5-406B-AE57-ED41304EC97F}" xr6:coauthVersionLast="47" xr6:coauthVersionMax="47" xr10:uidLastSave="{B0C23995-9FBC-4187-9F18-420EF0D55A31}"/>
  <bookViews>
    <workbookView xWindow="48615" yWindow="2340" windowWidth="17505" windowHeight="12525" xr2:uid="{D29855A1-290D-4B7F-A9E5-99329D8F031A}"/>
  </bookViews>
  <sheets>
    <sheet name="Budget" sheetId="1" r:id="rId1"/>
    <sheet name="Field_Activities" sheetId="2" r:id="rId2"/>
  </sheets>
  <definedNames>
    <definedName name="_xlnm.Print_Area" localSheetId="1">Field_Activities!$A$2:$D$18</definedName>
    <definedName name="Production">#REF!</definedName>
    <definedName name="row">#REF!</definedName>
    <definedName name="same">#REF!</definedName>
    <definedName name="Technology">#REF!</definedName>
    <definedName name="Tillag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5" i="1" l="1"/>
  <c r="G45" i="1" l="1"/>
  <c r="H45" i="1" s="1"/>
  <c r="E12" i="1" l="1"/>
  <c r="G12" i="1" l="1"/>
  <c r="E11" i="1"/>
  <c r="E13" i="1" s="1"/>
  <c r="E27" i="2"/>
  <c r="D58" i="1"/>
  <c r="H12" i="1" l="1"/>
  <c r="D66" i="1" l="1"/>
  <c r="D64" i="1"/>
  <c r="E66" i="1" l="1"/>
  <c r="G66" i="1" s="1"/>
  <c r="E64" i="1"/>
  <c r="G64" i="1" l="1"/>
  <c r="H64" i="1" s="1"/>
  <c r="H66" i="1"/>
  <c r="E23" i="1" l="1"/>
  <c r="D51" i="1"/>
  <c r="E76" i="1" l="1"/>
  <c r="G76" i="1" s="1"/>
  <c r="H76" i="1" s="1"/>
  <c r="D52" i="1"/>
  <c r="D67" i="1"/>
  <c r="E67" i="1" s="1"/>
  <c r="G67" i="1" l="1"/>
  <c r="H67" i="1" s="1"/>
  <c r="C41" i="1" l="1"/>
  <c r="E49" i="1" l="1"/>
  <c r="G49" i="1" s="1"/>
  <c r="H49" i="1" l="1"/>
  <c r="E54" i="1" l="1"/>
  <c r="G54" i="1" l="1"/>
  <c r="H54" i="1" s="1"/>
  <c r="E22" i="1" l="1"/>
  <c r="G22" i="1" s="1"/>
  <c r="E37" i="1"/>
  <c r="G37" i="1" s="1"/>
  <c r="H37" i="1" s="1"/>
  <c r="E41" i="1"/>
  <c r="E19" i="1"/>
  <c r="E21" i="1"/>
  <c r="G21" i="1" l="1"/>
  <c r="H21" i="1" s="1"/>
  <c r="H22" i="1"/>
  <c r="G41" i="1"/>
  <c r="H41" i="1" s="1"/>
  <c r="G19" i="1"/>
  <c r="H19" i="1" s="1"/>
  <c r="G23" i="1"/>
  <c r="H23" i="1" s="1"/>
  <c r="E75" i="1" l="1"/>
  <c r="G75" i="1" s="1"/>
  <c r="E74" i="1"/>
  <c r="E73" i="1"/>
  <c r="G73" i="1" s="1"/>
  <c r="H73" i="1" s="1"/>
  <c r="E62" i="1"/>
  <c r="E61" i="1"/>
  <c r="G61" i="1" s="1"/>
  <c r="E60" i="1"/>
  <c r="G60" i="1" s="1"/>
  <c r="E58" i="1"/>
  <c r="G58" i="1" s="1"/>
  <c r="H58" i="1" s="1"/>
  <c r="E57" i="1"/>
  <c r="G57" i="1" s="1"/>
  <c r="H57" i="1" s="1"/>
  <c r="E56" i="1"/>
  <c r="E52" i="1"/>
  <c r="G52" i="1" s="1"/>
  <c r="H52" i="1" s="1"/>
  <c r="E51" i="1"/>
  <c r="G51" i="1" s="1"/>
  <c r="E47" i="1"/>
  <c r="G47" i="1" s="1"/>
  <c r="H47" i="1" s="1"/>
  <c r="E44" i="1"/>
  <c r="E39" i="1"/>
  <c r="G39" i="1" s="1"/>
  <c r="H39" i="1" s="1"/>
  <c r="E36" i="1"/>
  <c r="E35" i="1"/>
  <c r="G35" i="1" s="1"/>
  <c r="H35" i="1" s="1"/>
  <c r="E34" i="1"/>
  <c r="E33" i="1"/>
  <c r="G33" i="1" s="1"/>
  <c r="E32" i="1"/>
  <c r="E31" i="1"/>
  <c r="G31" i="1" s="1"/>
  <c r="E30" i="1"/>
  <c r="E28" i="1"/>
  <c r="E27" i="1"/>
  <c r="G27" i="1" s="1"/>
  <c r="H27" i="1" s="1"/>
  <c r="E26" i="1"/>
  <c r="E25" i="1"/>
  <c r="E77" i="1" l="1"/>
  <c r="G56" i="1"/>
  <c r="H56" i="1" s="1"/>
  <c r="G30" i="1"/>
  <c r="H30" i="1" s="1"/>
  <c r="G25" i="1"/>
  <c r="H25" i="1" s="1"/>
  <c r="G11" i="1"/>
  <c r="H51" i="1"/>
  <c r="H33" i="1"/>
  <c r="H61" i="1"/>
  <c r="G26" i="1"/>
  <c r="H26" i="1" s="1"/>
  <c r="H31" i="1"/>
  <c r="G34" i="1"/>
  <c r="H34" i="1" s="1"/>
  <c r="G44" i="1"/>
  <c r="H44" i="1" s="1"/>
  <c r="H60" i="1"/>
  <c r="G62" i="1"/>
  <c r="H62" i="1" s="1"/>
  <c r="G28" i="1"/>
  <c r="H28" i="1" s="1"/>
  <c r="G36" i="1"/>
  <c r="H36" i="1" s="1"/>
  <c r="H75" i="1"/>
  <c r="G32" i="1"/>
  <c r="H32" i="1" s="1"/>
  <c r="G74" i="1"/>
  <c r="H74" i="1" s="1"/>
  <c r="D68" i="1" l="1"/>
  <c r="E68" i="1" s="1"/>
  <c r="E17" i="1"/>
  <c r="H17" i="1" s="1"/>
  <c r="G13" i="1"/>
  <c r="H13" i="1" s="1"/>
  <c r="H11" i="1"/>
  <c r="G77" i="1"/>
  <c r="H77" i="1" s="1"/>
  <c r="G68" i="1" l="1"/>
  <c r="H68" i="1" s="1"/>
  <c r="E69" i="1"/>
  <c r="E70" i="1" s="1"/>
  <c r="E78" i="1"/>
  <c r="G69" i="1"/>
  <c r="G70" i="1" s="1"/>
  <c r="H69" i="1" l="1"/>
  <c r="G78" i="1"/>
  <c r="G79" i="1" s="1"/>
  <c r="E79" i="1"/>
  <c r="H78" i="1" l="1"/>
  <c r="H70" i="1"/>
  <c r="H7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bjwatkins</author>
  </authors>
  <commentList>
    <comment ref="A17" authorId="0" shapeId="0" xr:uid="{50F712CD-B5D1-4231-8C09-A6E7F453A415}">
      <text>
        <r>
          <rPr>
            <sz val="9"/>
            <color indexed="81"/>
            <rFont val="Tahoma"/>
            <family val="2"/>
          </rPr>
          <t xml:space="preserve">Rent is the % share of income a landlord will receive from tenant based upon price x yield.
</t>
        </r>
      </text>
    </comment>
  </commentList>
</comments>
</file>

<file path=xl/sharedStrings.xml><?xml version="1.0" encoding="utf-8"?>
<sst xmlns="http://schemas.openxmlformats.org/spreadsheetml/2006/main" count="199" uniqueCount="144">
  <si>
    <t>Landlord</t>
  </si>
  <si>
    <t>Tenant</t>
  </si>
  <si>
    <t>ITEM</t>
  </si>
  <si>
    <t>UNIT</t>
  </si>
  <si>
    <t>PRICE</t>
  </si>
  <si>
    <t>QUANTITY</t>
  </si>
  <si>
    <t>Total Amount</t>
  </si>
  <si>
    <t>Share %</t>
  </si>
  <si>
    <t>Share</t>
  </si>
  <si>
    <t>Rice</t>
  </si>
  <si>
    <t>bu</t>
  </si>
  <si>
    <t xml:space="preserve">                                                                       </t>
  </si>
  <si>
    <t>appl</t>
  </si>
  <si>
    <t xml:space="preserve">  FERTILIZERS</t>
  </si>
  <si>
    <t xml:space="preserve">  FUNGICIDES</t>
  </si>
  <si>
    <t>oz</t>
  </si>
  <si>
    <t xml:space="preserve">  HERBICIDES</t>
  </si>
  <si>
    <t xml:space="preserve">  INSECTICIDES</t>
  </si>
  <si>
    <t xml:space="preserve">  SEED/PLANTS</t>
  </si>
  <si>
    <t>lb</t>
  </si>
  <si>
    <t xml:space="preserve">  ADJUVANTS</t>
  </si>
  <si>
    <t xml:space="preserve">  HAULING</t>
  </si>
  <si>
    <t>Haul Rice</t>
  </si>
  <si>
    <t xml:space="preserve">  DRYING</t>
  </si>
  <si>
    <t>Dry Rice</t>
  </si>
  <si>
    <t xml:space="preserve">  SURVEY &amp; MARK LEVEES</t>
  </si>
  <si>
    <t>Survey &amp; Mark Levees</t>
  </si>
  <si>
    <t>acre</t>
  </si>
  <si>
    <t>Rice Consultant</t>
  </si>
  <si>
    <t xml:space="preserve">  OPERATOR LABOR      </t>
  </si>
  <si>
    <t>Tractors</t>
  </si>
  <si>
    <t>hour</t>
  </si>
  <si>
    <t>Harvesters</t>
  </si>
  <si>
    <t>Special Labor</t>
  </si>
  <si>
    <t xml:space="preserve">  DIESEL FUEL</t>
  </si>
  <si>
    <t>gal</t>
  </si>
  <si>
    <t>Flood Irr.</t>
  </si>
  <si>
    <t xml:space="preserve">  REPAIR &amp; MAINTENANCE</t>
  </si>
  <si>
    <t>INTEREST ON OP. CAP.</t>
  </si>
  <si>
    <t>FIXED EXPENSES</t>
  </si>
  <si>
    <t>TOTAL FIXED EXPENSES</t>
  </si>
  <si>
    <t>lbs</t>
  </si>
  <si>
    <t xml:space="preserve">  CUSTOM SPRAY AND FERTILIZER</t>
  </si>
  <si>
    <r>
      <t>Potash (0-0-60)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</si>
  <si>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Command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</si>
  <si>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Basagran</t>
    </r>
    <r>
      <rPr>
        <vertAlign val="superscript"/>
        <sz val="11"/>
        <color rgb="FF990000"/>
        <rFont val="Calibri"/>
        <family val="2"/>
        <scheme val="minor"/>
      </rPr>
      <t>5</t>
    </r>
  </si>
  <si>
    <r>
      <t>Urea (46-0-0)</t>
    </r>
    <r>
      <rPr>
        <vertAlign val="superscript"/>
        <sz val="11"/>
        <color rgb="FF990000"/>
        <rFont val="Calibri"/>
        <family val="2"/>
        <scheme val="minor"/>
      </rPr>
      <t>7</t>
    </r>
  </si>
  <si>
    <t xml:space="preserve">  CROP CONSULTANT/SCOUTING FEE</t>
  </si>
  <si>
    <t>Rice Seed</t>
  </si>
  <si>
    <r>
      <t>Ground App</t>
    </r>
    <r>
      <rPr>
        <vertAlign val="superscript"/>
        <sz val="11"/>
        <color rgb="FF990000"/>
        <rFont val="Calibri"/>
        <family val="2"/>
        <scheme val="minor"/>
      </rPr>
      <t>1,2</t>
    </r>
  </si>
  <si>
    <t>Tractors/Implements</t>
  </si>
  <si>
    <t xml:space="preserve">  CROP INSURANCE</t>
  </si>
  <si>
    <t>Rice Crop Insurance</t>
  </si>
  <si>
    <t xml:space="preserve">  LAND EXPENSE</t>
  </si>
  <si>
    <r>
      <t>Aerial App Chem</t>
    </r>
    <r>
      <rPr>
        <vertAlign val="superscript"/>
        <sz val="11"/>
        <color rgb="FF990000"/>
        <rFont val="Calibri"/>
        <family val="2"/>
        <scheme val="minor"/>
      </rPr>
      <t>3,4,5,8,9</t>
    </r>
  </si>
  <si>
    <r>
      <t>Aerial App Fert</t>
    </r>
    <r>
      <rPr>
        <vertAlign val="superscript"/>
        <sz val="11"/>
        <color rgb="FF990000"/>
        <rFont val="Calibri"/>
        <family val="2"/>
        <scheme val="minor"/>
      </rPr>
      <t>6,7</t>
    </r>
  </si>
  <si>
    <t xml:space="preserve">  IRRIGATE LABOR</t>
  </si>
  <si>
    <r>
      <t>Tenchu</t>
    </r>
    <r>
      <rPr>
        <vertAlign val="superscript"/>
        <sz val="11"/>
        <color rgb="FF990000"/>
        <rFont val="Calibri"/>
        <family val="2"/>
        <scheme val="minor"/>
      </rPr>
      <t>8</t>
    </r>
  </si>
  <si>
    <t>Tractors/Implements**</t>
  </si>
  <si>
    <r>
      <t>Aframe Plus</t>
    </r>
    <r>
      <rPr>
        <vertAlign val="superscript"/>
        <sz val="11"/>
        <color rgb="FF990000"/>
        <rFont val="Calibri"/>
        <family val="2"/>
        <scheme val="minor"/>
      </rPr>
      <t>9</t>
    </r>
  </si>
  <si>
    <r>
      <t>Phosphate (0-46-0)</t>
    </r>
    <r>
      <rPr>
        <vertAlign val="superscript"/>
        <sz val="11"/>
        <color rgb="FF990000"/>
        <rFont val="Calibri"/>
        <family val="2"/>
        <scheme val="minor"/>
      </rPr>
      <t>2</t>
    </r>
  </si>
  <si>
    <r>
      <t>Sharpen</t>
    </r>
    <r>
      <rPr>
        <vertAlign val="superscript"/>
        <sz val="11"/>
        <color rgb="FF990000"/>
        <rFont val="Calibri"/>
        <family val="2"/>
        <scheme val="minor"/>
      </rPr>
      <t>3</t>
    </r>
  </si>
  <si>
    <r>
      <t>Facet L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</si>
  <si>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Ricestar HT</t>
    </r>
    <r>
      <rPr>
        <vertAlign val="superscript"/>
        <sz val="11"/>
        <color rgb="FF990000"/>
        <rFont val="Calibri"/>
        <family val="2"/>
        <scheme val="minor"/>
      </rPr>
      <t>4</t>
    </r>
  </si>
  <si>
    <r>
      <t>Gambit</t>
    </r>
    <r>
      <rPr>
        <vertAlign val="superscript"/>
        <sz val="11"/>
        <color rgb="FF990000"/>
        <rFont val="Calibri"/>
        <family val="2"/>
        <scheme val="minor"/>
      </rPr>
      <t>5</t>
    </r>
  </si>
  <si>
    <t>Crop Share Lease</t>
  </si>
  <si>
    <t>Check Off, Boards</t>
  </si>
  <si>
    <t>Farm Overhead</t>
  </si>
  <si>
    <r>
      <t>Urea, N stabilizer treated</t>
    </r>
    <r>
      <rPr>
        <vertAlign val="superscript"/>
        <sz val="11"/>
        <color rgb="FF990000"/>
        <rFont val="Calibri"/>
        <family val="2"/>
        <scheme val="minor"/>
      </rPr>
      <t>6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</si>
  <si>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1</t>
    </r>
  </si>
  <si>
    <r>
      <t>Roundup Powermax</t>
    </r>
    <r>
      <rPr>
        <vertAlign val="superscript"/>
        <sz val="11"/>
        <color rgb="FF990000"/>
        <rFont val="Calibri"/>
        <family val="2"/>
        <scheme val="minor"/>
      </rPr>
      <t>3</t>
    </r>
  </si>
  <si>
    <t>Notes: Cost of production estimates are based on input prices gathered in fall 2025.</t>
  </si>
  <si>
    <t>Implements assumed in developing this budget are listed under the "field_activities" tab.</t>
  </si>
  <si>
    <t>Rice budgets are developed based upon recommendations from Dr. Jarrod Hardke.</t>
  </si>
  <si>
    <t>REVENUE</t>
  </si>
  <si>
    <t>TOTAL REVENUE</t>
  </si>
  <si>
    <t>OPERATING EXPENSES</t>
  </si>
  <si>
    <t>TOTAL OPERATING EXPENSES</t>
  </si>
  <si>
    <t>RETURNS ABOVE OPERATING EXPENSES</t>
  </si>
  <si>
    <t>2026 Rice Field Activities, Conventional Seed</t>
  </si>
  <si>
    <t>Field Trip</t>
  </si>
  <si>
    <t>Width</t>
  </si>
  <si>
    <t>Activity</t>
  </si>
  <si>
    <t>Estimated Cost Per Acre*</t>
  </si>
  <si>
    <t>Disk</t>
  </si>
  <si>
    <t>32 ft.</t>
  </si>
  <si>
    <t>Fall Tillage</t>
  </si>
  <si>
    <t>Field Cultivator</t>
  </si>
  <si>
    <t>36 ft.</t>
  </si>
  <si>
    <t>Tillage</t>
  </si>
  <si>
    <t>Land  Plane</t>
  </si>
  <si>
    <t>17 ft.</t>
  </si>
  <si>
    <t>Ditcher</t>
  </si>
  <si>
    <t>Fall</t>
  </si>
  <si>
    <t>Custom Ground Application</t>
  </si>
  <si>
    <t>Herbicide (Burndown)</t>
  </si>
  <si>
    <t>32 oz Roundup Powermax</t>
  </si>
  <si>
    <t>Fertilizer</t>
  </si>
  <si>
    <t>87 lbs Phosphate (0-40-0), 100 lbs Potash (0-0-60)</t>
  </si>
  <si>
    <t>Grain Drill</t>
  </si>
  <si>
    <t>30 ft.</t>
  </si>
  <si>
    <t>Plant</t>
  </si>
  <si>
    <t>72 lbs seed per acre</t>
  </si>
  <si>
    <t>Make Levees</t>
  </si>
  <si>
    <t>Three Round-Trips</t>
  </si>
  <si>
    <t>Levee Gates</t>
  </si>
  <si>
    <t>Total Season Activities</t>
  </si>
  <si>
    <t>Custom Aerial Application</t>
  </si>
  <si>
    <t>Herbicide</t>
  </si>
  <si>
    <t>12.8 oz Command, 32 oz Roundup Powermax, 3 oz Sharpen</t>
  </si>
  <si>
    <t>25 oz Facet L, 24 oz Ricestar HT</t>
  </si>
  <si>
    <t>1.5 oz Gambit, 24 oz Basagran</t>
  </si>
  <si>
    <t>230 lbs Urea, N stabilizer treated (46-0-0)</t>
  </si>
  <si>
    <t>Flood Field</t>
  </si>
  <si>
    <t>100 lb Urea (46-0-0)</t>
  </si>
  <si>
    <t>Insecticide</t>
  </si>
  <si>
    <t>8 oz Tenchu</t>
  </si>
  <si>
    <t>Fungicide</t>
  </si>
  <si>
    <t>21 oz Aframe Plus</t>
  </si>
  <si>
    <t>Drain Field</t>
  </si>
  <si>
    <t>Combine</t>
  </si>
  <si>
    <t>325 hp</t>
  </si>
  <si>
    <t>Harvest</t>
  </si>
  <si>
    <t>Head</t>
  </si>
  <si>
    <t>30 ft Rigid</t>
  </si>
  <si>
    <t>Grain Wagon (875 bu)</t>
  </si>
  <si>
    <t>Remove Levees</t>
  </si>
  <si>
    <t>Phillips Harrow</t>
  </si>
  <si>
    <t>45 ft.</t>
  </si>
  <si>
    <t>Manage Stubble</t>
  </si>
  <si>
    <t>*Costs per acre include costs associated with the field trip and inputs.</t>
  </si>
  <si>
    <t>Total Estimated Costs of Field Activities:</t>
  </si>
  <si>
    <t>Custom Aerial Application x 2</t>
  </si>
  <si>
    <t>TOTAL EXPENSES (OPERATING + FIXED)</t>
  </si>
  <si>
    <t>TOTAL EXPECTED RETURNS (TOTAL REVENUE - TOTAL EXPENSES)</t>
  </si>
  <si>
    <t>_________________________________________________________________________________________________________</t>
  </si>
  <si>
    <t>Disclaimer:</t>
  </si>
  <si>
    <t>*Recommendations are backed by research performed by the University of Arkansas Division of Ag. Users should enter on-farm data for more accurate results.</t>
  </si>
  <si>
    <t xml:space="preserve">      Estimated Costs and Returns per Acre</t>
  </si>
  <si>
    <t xml:space="preserve">       Flood irrigated, 30 ac-in., Arkansas, 2026</t>
  </si>
  <si>
    <t xml:space="preserve">      Conventional Rice</t>
  </si>
  <si>
    <t>Other Revenue*</t>
  </si>
  <si>
    <t>rate %</t>
  </si>
  <si>
    <t>*Other revenue allows for users to input basis premiums, crop insurance indemnities, and other forms of revenue received.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</si>
</sst>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&quot;$&quot;#,##0.00_);[Red]\(&quot;$&quot;#,##0.00\)"/>
    <numFmt numFmtId="44" formatCode="_(&quot;$&quot;* #,##0.00_);_(&quot;$&quot;* \(#,##0.00\);_(&quot;$&quot;* &quot;-&quot;??_);_(@_)"/>
    <numFmt numFmtId="164" formatCode="0.0%"/>
    <numFmt numFmtId="165" formatCode="_(&quot;$&quot;* #,##0.000_);_(&quot;$&quot;* \(#,##0.000\);_(&quot;$&quot;* &quot;-&quot;??_);_(@_)"/>
    <numFmt numFmtId="166" formatCode="0.0000"/>
    <numFmt numFmtId="167" formatCode="0.000"/>
    <numFmt numFmtId="168" formatCode="_(&quot;$&quot;* #,##0.0000000000_);_(&quot;$&quot;* \(#,##0.0000000000\);_(&quot;$&quot;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i/>
      <sz val="11"/>
      <color theme="1"/>
      <name val="Calibri"/>
      <family val="2"/>
      <scheme val="minor"/>
    </font>
    <font>
      <vertAlign val="superscript"/>
      <sz val="11"/>
      <color rgb="FF99000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indexed="8"/>
      <name val="Times New Roman"/>
      <family val="2"/>
    </font>
    <font>
      <sz val="10"/>
      <color indexed="8"/>
      <name val="Times New Roman"/>
      <family val="1"/>
    </font>
    <font>
      <sz val="10"/>
      <name val="Times New Roman"/>
      <family val="1"/>
    </font>
    <font>
      <sz val="10"/>
      <color indexed="9"/>
      <name val="Arial"/>
      <family val="2"/>
    </font>
    <font>
      <strike/>
      <sz val="10"/>
      <color indexed="8"/>
      <name val="Times New Roman"/>
      <family val="1"/>
    </font>
    <font>
      <b/>
      <sz val="10"/>
      <color theme="1"/>
      <name val="Times New Roman"/>
      <family val="1"/>
    </font>
    <font>
      <b/>
      <sz val="11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0" fontId="7" fillId="0" borderId="0"/>
    <xf numFmtId="9" fontId="1" fillId="0" borderId="0" applyFont="0" applyFill="0" applyBorder="0" applyAlignment="0" applyProtection="0"/>
  </cellStyleXfs>
  <cellXfs count="108">
    <xf numFmtId="0" fontId="0" fillId="0" borderId="0" xfId="0"/>
    <xf numFmtId="0" fontId="0" fillId="0" borderId="1" xfId="0" applyBorder="1"/>
    <xf numFmtId="44" fontId="0" fillId="0" borderId="1" xfId="1" applyFont="1" applyBorder="1"/>
    <xf numFmtId="0" fontId="2" fillId="0" borderId="0" xfId="0" applyFont="1" applyAlignment="1">
      <alignment horizontal="center"/>
    </xf>
    <xf numFmtId="0" fontId="2" fillId="0" borderId="1" xfId="0" applyFont="1" applyBorder="1"/>
    <xf numFmtId="44" fontId="2" fillId="0" borderId="1" xfId="1" applyFont="1" applyBorder="1"/>
    <xf numFmtId="0" fontId="2" fillId="0" borderId="1" xfId="0" applyFont="1" applyBorder="1" applyAlignment="1">
      <alignment horizontal="center"/>
    </xf>
    <xf numFmtId="0" fontId="2" fillId="0" borderId="0" xfId="0" applyFont="1"/>
    <xf numFmtId="44" fontId="0" fillId="0" borderId="0" xfId="1" applyFont="1"/>
    <xf numFmtId="0" fontId="3" fillId="0" borderId="1" xfId="0" applyFont="1" applyBorder="1"/>
    <xf numFmtId="44" fontId="3" fillId="0" borderId="1" xfId="1" applyFont="1" applyBorder="1"/>
    <xf numFmtId="164" fontId="3" fillId="0" borderId="1" xfId="0" applyNumberFormat="1" applyFont="1" applyBorder="1"/>
    <xf numFmtId="44" fontId="0" fillId="0" borderId="0" xfId="0" applyNumberFormat="1"/>
    <xf numFmtId="0" fontId="4" fillId="0" borderId="0" xfId="0" applyFont="1"/>
    <xf numFmtId="0" fontId="3" fillId="0" borderId="0" xfId="0" applyFont="1"/>
    <xf numFmtId="44" fontId="3" fillId="0" borderId="0" xfId="1" applyFont="1"/>
    <xf numFmtId="164" fontId="3" fillId="0" borderId="0" xfId="0" applyNumberFormat="1" applyFont="1"/>
    <xf numFmtId="0" fontId="6" fillId="2" borderId="0" xfId="0" applyFont="1" applyFill="1" applyAlignment="1">
      <alignment horizontal="center"/>
    </xf>
    <xf numFmtId="44" fontId="0" fillId="0" borderId="0" xfId="1" applyFont="1" applyBorder="1"/>
    <xf numFmtId="165" fontId="3" fillId="0" borderId="0" xfId="1" applyNumberFormat="1" applyFont="1"/>
    <xf numFmtId="166" fontId="3" fillId="0" borderId="0" xfId="0" applyNumberFormat="1" applyFont="1"/>
    <xf numFmtId="167" fontId="3" fillId="0" borderId="0" xfId="0" applyNumberFormat="1" applyFont="1"/>
    <xf numFmtId="44" fontId="2" fillId="0" borderId="0" xfId="1" applyFont="1"/>
    <xf numFmtId="44" fontId="2" fillId="0" borderId="0" xfId="0" applyNumberFormat="1" applyFont="1"/>
    <xf numFmtId="0" fontId="10" fillId="0" borderId="0" xfId="0" applyFont="1"/>
    <xf numFmtId="0" fontId="9" fillId="0" borderId="0" xfId="0" applyFont="1"/>
    <xf numFmtId="44" fontId="9" fillId="0" borderId="0" xfId="0" applyNumberFormat="1" applyFont="1"/>
    <xf numFmtId="44" fontId="3" fillId="0" borderId="0" xfId="1" applyFont="1" applyBorder="1"/>
    <xf numFmtId="8" fontId="3" fillId="0" borderId="1" xfId="1" applyNumberFormat="1" applyFont="1" applyBorder="1"/>
    <xf numFmtId="2" fontId="3" fillId="0" borderId="0" xfId="0" applyNumberFormat="1" applyFont="1"/>
    <xf numFmtId="44" fontId="10" fillId="0" borderId="0" xfId="0" applyNumberFormat="1" applyFont="1"/>
    <xf numFmtId="166" fontId="10" fillId="0" borderId="0" xfId="0" applyNumberFormat="1" applyFont="1"/>
    <xf numFmtId="0" fontId="4" fillId="0" borderId="0" xfId="0" applyFont="1" applyAlignment="1">
      <alignment horizontal="center"/>
    </xf>
    <xf numFmtId="167" fontId="10" fillId="0" borderId="0" xfId="0" applyNumberFormat="1" applyFont="1"/>
    <xf numFmtId="168" fontId="10" fillId="0" borderId="0" xfId="0" applyNumberFormat="1" applyFont="1"/>
    <xf numFmtId="0" fontId="7" fillId="2" borderId="0" xfId="2" applyFill="1"/>
    <xf numFmtId="0" fontId="12" fillId="2" borderId="6" xfId="0" applyFont="1" applyFill="1" applyBorder="1" applyAlignment="1">
      <alignment horizontal="center"/>
    </xf>
    <xf numFmtId="0" fontId="7" fillId="0" borderId="0" xfId="2"/>
    <xf numFmtId="0" fontId="12" fillId="2" borderId="4" xfId="0" applyFont="1" applyFill="1" applyBorder="1" applyAlignment="1">
      <alignment horizontal="center"/>
    </xf>
    <xf numFmtId="0" fontId="12" fillId="2" borderId="5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8" xfId="0" applyFont="1" applyFill="1" applyBorder="1" applyAlignment="1">
      <alignment horizontal="center"/>
    </xf>
    <xf numFmtId="0" fontId="12" fillId="2" borderId="9" xfId="2" applyFont="1" applyFill="1" applyBorder="1"/>
    <xf numFmtId="0" fontId="12" fillId="2" borderId="10" xfId="2" applyFont="1" applyFill="1" applyBorder="1"/>
    <xf numFmtId="0" fontId="12" fillId="2" borderId="11" xfId="2" applyFont="1" applyFill="1" applyBorder="1" applyAlignment="1">
      <alignment horizontal="center"/>
    </xf>
    <xf numFmtId="8" fontId="12" fillId="2" borderId="11" xfId="2" applyNumberFormat="1" applyFont="1" applyFill="1" applyBorder="1" applyAlignment="1">
      <alignment horizontal="center"/>
    </xf>
    <xf numFmtId="0" fontId="12" fillId="2" borderId="12" xfId="2" applyFont="1" applyFill="1" applyBorder="1"/>
    <xf numFmtId="0" fontId="13" fillId="2" borderId="13" xfId="2" applyFont="1" applyFill="1" applyBorder="1" applyAlignment="1">
      <alignment horizontal="center"/>
    </xf>
    <xf numFmtId="0" fontId="12" fillId="2" borderId="12" xfId="2" applyFont="1" applyFill="1" applyBorder="1" applyAlignment="1">
      <alignment horizontal="center"/>
    </xf>
    <xf numFmtId="8" fontId="12" fillId="2" borderId="13" xfId="2" applyNumberFormat="1" applyFont="1" applyFill="1" applyBorder="1" applyAlignment="1">
      <alignment horizontal="center"/>
    </xf>
    <xf numFmtId="8" fontId="7" fillId="2" borderId="0" xfId="2" applyNumberFormat="1" applyFill="1"/>
    <xf numFmtId="0" fontId="12" fillId="2" borderId="14" xfId="2" applyFont="1" applyFill="1" applyBorder="1"/>
    <xf numFmtId="0" fontId="12" fillId="2" borderId="15" xfId="2" applyFont="1" applyFill="1" applyBorder="1"/>
    <xf numFmtId="0" fontId="12" fillId="2" borderId="0" xfId="2" applyFont="1" applyFill="1"/>
    <xf numFmtId="0" fontId="12" fillId="2" borderId="13" xfId="2" applyFont="1" applyFill="1" applyBorder="1" applyAlignment="1">
      <alignment horizontal="center"/>
    </xf>
    <xf numFmtId="0" fontId="14" fillId="2" borderId="0" xfId="2" applyFont="1" applyFill="1"/>
    <xf numFmtId="0" fontId="12" fillId="2" borderId="12" xfId="0" applyFont="1" applyFill="1" applyBorder="1"/>
    <xf numFmtId="0" fontId="12" fillId="2" borderId="10" xfId="0" applyFont="1" applyFill="1" applyBorder="1"/>
    <xf numFmtId="0" fontId="12" fillId="2" borderId="13" xfId="0" applyFont="1" applyFill="1" applyBorder="1" applyAlignment="1">
      <alignment horizontal="center"/>
    </xf>
    <xf numFmtId="0" fontId="12" fillId="2" borderId="12" xfId="0" applyFont="1" applyFill="1" applyBorder="1" applyAlignment="1">
      <alignment horizontal="center"/>
    </xf>
    <xf numFmtId="8" fontId="12" fillId="2" borderId="13" xfId="0" applyNumberFormat="1" applyFont="1" applyFill="1" applyBorder="1" applyAlignment="1">
      <alignment horizontal="center"/>
    </xf>
    <xf numFmtId="0" fontId="12" fillId="2" borderId="16" xfId="0" applyFont="1" applyFill="1" applyBorder="1"/>
    <xf numFmtId="0" fontId="12" fillId="2" borderId="12" xfId="0" applyFont="1" applyFill="1" applyBorder="1" applyAlignment="1">
      <alignment horizontal="center" wrapText="1"/>
    </xf>
    <xf numFmtId="0" fontId="13" fillId="2" borderId="14" xfId="0" applyFont="1" applyFill="1" applyBorder="1"/>
    <xf numFmtId="0" fontId="12" fillId="2" borderId="13" xfId="2" applyFont="1" applyFill="1" applyBorder="1" applyAlignment="1">
      <alignment horizontal="center" wrapText="1"/>
    </xf>
    <xf numFmtId="0" fontId="15" fillId="2" borderId="1" xfId="0" applyFont="1" applyFill="1" applyBorder="1"/>
    <xf numFmtId="0" fontId="0" fillId="2" borderId="13" xfId="0" applyFill="1" applyBorder="1"/>
    <xf numFmtId="0" fontId="12" fillId="2" borderId="17" xfId="0" applyFont="1" applyFill="1" applyBorder="1"/>
    <xf numFmtId="0" fontId="12" fillId="2" borderId="18" xfId="0" applyFont="1" applyFill="1" applyBorder="1"/>
    <xf numFmtId="0" fontId="12" fillId="2" borderId="19" xfId="0" applyFont="1" applyFill="1" applyBorder="1" applyAlignment="1">
      <alignment horizontal="center"/>
    </xf>
    <xf numFmtId="8" fontId="12" fillId="2" borderId="20" xfId="0" applyNumberFormat="1" applyFont="1" applyFill="1" applyBorder="1" applyAlignment="1">
      <alignment horizontal="center"/>
    </xf>
    <xf numFmtId="0" fontId="12" fillId="2" borderId="15" xfId="0" applyFont="1" applyFill="1" applyBorder="1"/>
    <xf numFmtId="0" fontId="12" fillId="2" borderId="0" xfId="0" applyFont="1" applyFill="1"/>
    <xf numFmtId="0" fontId="12" fillId="2" borderId="21" xfId="0" applyFont="1" applyFill="1" applyBorder="1" applyAlignment="1">
      <alignment horizontal="center"/>
    </xf>
    <xf numFmtId="8" fontId="12" fillId="2" borderId="22" xfId="0" applyNumberFormat="1" applyFont="1" applyFill="1" applyBorder="1" applyAlignment="1">
      <alignment horizontal="center"/>
    </xf>
    <xf numFmtId="0" fontId="12" fillId="2" borderId="15" xfId="0" applyFont="1" applyFill="1" applyBorder="1" applyAlignment="1">
      <alignment horizontal="center"/>
    </xf>
    <xf numFmtId="8" fontId="12" fillId="2" borderId="21" xfId="0" applyNumberFormat="1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2" borderId="23" xfId="0" applyFont="1" applyFill="1" applyBorder="1" applyAlignment="1">
      <alignment horizontal="center"/>
    </xf>
    <xf numFmtId="8" fontId="12" fillId="2" borderId="25" xfId="0" applyNumberFormat="1" applyFont="1" applyFill="1" applyBorder="1" applyAlignment="1">
      <alignment horizontal="center"/>
    </xf>
    <xf numFmtId="0" fontId="12" fillId="2" borderId="9" xfId="0" applyFont="1" applyFill="1" applyBorder="1"/>
    <xf numFmtId="0" fontId="12" fillId="2" borderId="26" xfId="0" applyFont="1" applyFill="1" applyBorder="1"/>
    <xf numFmtId="0" fontId="12" fillId="2" borderId="27" xfId="0" applyFont="1" applyFill="1" applyBorder="1" applyAlignment="1">
      <alignment horizontal="center"/>
    </xf>
    <xf numFmtId="0" fontId="7" fillId="2" borderId="26" xfId="0" applyFont="1" applyFill="1" applyBorder="1"/>
    <xf numFmtId="8" fontId="12" fillId="2" borderId="11" xfId="0" applyNumberFormat="1" applyFont="1" applyFill="1" applyBorder="1" applyAlignment="1">
      <alignment horizontal="center"/>
    </xf>
    <xf numFmtId="0" fontId="12" fillId="2" borderId="23" xfId="2" applyFont="1" applyFill="1" applyBorder="1"/>
    <xf numFmtId="0" fontId="12" fillId="2" borderId="24" xfId="2" applyFont="1" applyFill="1" applyBorder="1"/>
    <xf numFmtId="0" fontId="12" fillId="2" borderId="25" xfId="2" applyFont="1" applyFill="1" applyBorder="1" applyAlignment="1">
      <alignment horizontal="center"/>
    </xf>
    <xf numFmtId="0" fontId="12" fillId="2" borderId="28" xfId="2" applyFont="1" applyFill="1" applyBorder="1" applyAlignment="1">
      <alignment horizontal="center"/>
    </xf>
    <xf numFmtId="8" fontId="12" fillId="2" borderId="19" xfId="2" applyNumberFormat="1" applyFont="1" applyFill="1" applyBorder="1" applyAlignment="1">
      <alignment horizontal="center"/>
    </xf>
    <xf numFmtId="0" fontId="13" fillId="2" borderId="0" xfId="0" applyFont="1" applyFill="1"/>
    <xf numFmtId="0" fontId="0" fillId="2" borderId="0" xfId="0" applyFill="1"/>
    <xf numFmtId="0" fontId="16" fillId="2" borderId="4" xfId="0" applyFont="1" applyFill="1" applyBorder="1" applyAlignment="1">
      <alignment horizontal="center"/>
    </xf>
    <xf numFmtId="8" fontId="16" fillId="2" borderId="7" xfId="0" applyNumberFormat="1" applyFont="1" applyFill="1" applyBorder="1" applyAlignment="1">
      <alignment horizontal="center"/>
    </xf>
    <xf numFmtId="0" fontId="3" fillId="0" borderId="2" xfId="0" applyFont="1" applyBorder="1"/>
    <xf numFmtId="44" fontId="17" fillId="0" borderId="0" xfId="1" applyFont="1" applyBorder="1"/>
    <xf numFmtId="10" fontId="3" fillId="0" borderId="1" xfId="3" applyNumberFormat="1" applyFont="1" applyBorder="1"/>
    <xf numFmtId="44" fontId="10" fillId="0" borderId="1" xfId="0" applyNumberFormat="1" applyFont="1" applyBorder="1"/>
    <xf numFmtId="0" fontId="6" fillId="2" borderId="2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wrapText="1"/>
    </xf>
    <xf numFmtId="0" fontId="11" fillId="2" borderId="4" xfId="0" applyFont="1" applyFill="1" applyBorder="1" applyAlignment="1">
      <alignment horizontal="left"/>
    </xf>
    <xf numFmtId="0" fontId="11" fillId="2" borderId="5" xfId="0" applyFont="1" applyFill="1" applyBorder="1" applyAlignment="1">
      <alignment horizontal="left"/>
    </xf>
  </cellXfs>
  <cellStyles count="4">
    <cellStyle name="Currency" xfId="1" builtinId="4"/>
    <cellStyle name="Normal" xfId="0" builtinId="0"/>
    <cellStyle name="Normal 2" xfId="2" xr:uid="{7F815CE7-D695-4C0A-8D2B-F4CD3FE460F1}"/>
    <cellStyle name="Percent" xfId="3" builtinId="5"/>
  </cellStyles>
  <dxfs count="0"/>
  <tableStyles count="0" defaultTableStyle="TableStyleMedium2" defaultPivotStyle="PivotStyleLight16"/>
  <colors>
    <mruColors>
      <color rgb="FF99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fi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47624</xdr:colOff>
      <xdr:row>4</xdr:row>
      <xdr:rowOff>84905</xdr:rowOff>
    </xdr:from>
    <xdr:to>
      <xdr:col>0</xdr:col>
      <xdr:colOff>989277</xdr:colOff>
      <xdr:row>6</xdr:row>
      <xdr:rowOff>152401</xdr:rowOff>
    </xdr:to>
    <xdr:pic>
      <xdr:nvPicPr>
        <xdr:cNvPr id="3" name="Picture 2" descr="Arkansas Rice Check-Off Logo">
          <a:extLst>
            <a:ext uri="{FF2B5EF4-FFF2-40B4-BE49-F238E27FC236}">
              <a16:creationId xmlns:a16="http://schemas.microsoft.com/office/drawing/2014/main" id="{4495D2E4-36B3-4FB7-9E7A-CA001D35C04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624" y="84905"/>
          <a:ext cx="941653" cy="543746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1143000</xdr:colOff>
      <xdr:row>4</xdr:row>
      <xdr:rowOff>19050</xdr:rowOff>
    </xdr:from>
    <xdr:to>
      <xdr:col>1</xdr:col>
      <xdr:colOff>190499</xdr:colOff>
      <xdr:row>6</xdr:row>
      <xdr:rowOff>209550</xdr:rowOff>
    </xdr:to>
    <xdr:pic>
      <xdr:nvPicPr>
        <xdr:cNvPr id="4" name="Picture 3" descr="Arkansas Rice Promotion Board Logo">
          <a:extLst>
            <a:ext uri="{FF2B5EF4-FFF2-40B4-BE49-F238E27FC236}">
              <a16:creationId xmlns:a16="http://schemas.microsoft.com/office/drawing/2014/main" id="{82F154D6-E9B8-4A33-8945-FF1656802A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00" y="742950"/>
          <a:ext cx="742949" cy="647700"/>
        </a:xfrm>
        <a:prstGeom prst="rect">
          <a:avLst/>
        </a:prstGeom>
      </xdr:spPr>
    </xdr:pic>
    <xdr:clientData/>
  </xdr:twoCellAnchor>
  <xdr:twoCellAnchor editAs="oneCell">
    <xdr:from>
      <xdr:col>5</xdr:col>
      <xdr:colOff>663340</xdr:colOff>
      <xdr:row>4</xdr:row>
      <xdr:rowOff>47625</xdr:rowOff>
    </xdr:from>
    <xdr:to>
      <xdr:col>7</xdr:col>
      <xdr:colOff>589136</xdr:colOff>
      <xdr:row>6</xdr:row>
      <xdr:rowOff>209550</xdr:rowOff>
    </xdr:to>
    <xdr:pic>
      <xdr:nvPicPr>
        <xdr:cNvPr id="5" name="Picture 4" descr="University of Arkansas Division of Agriculture Logo">
          <a:extLst>
            <a:ext uri="{FF2B5EF4-FFF2-40B4-BE49-F238E27FC236}">
              <a16:creationId xmlns:a16="http://schemas.microsoft.com/office/drawing/2014/main" id="{83E90C1F-02E1-4699-8EC1-7B69C1937D9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44840" y="47625"/>
          <a:ext cx="1211671" cy="638175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1503A5-EB3B-488D-892A-771E1F7D2B1B}">
  <dimension ref="A2:K88"/>
  <sheetViews>
    <sheetView tabSelected="1" workbookViewId="0"/>
  </sheetViews>
  <sheetFormatPr defaultRowHeight="14.25" x14ac:dyDescent="0.45"/>
  <cols>
    <col min="1" max="1" width="23.73046875" customWidth="1"/>
    <col min="3" max="3" width="8" style="8" bestFit="1" customWidth="1"/>
    <col min="4" max="4" width="11.59765625" customWidth="1"/>
    <col min="5" max="5" width="14.59765625" style="8" bestFit="1" customWidth="1"/>
    <col min="6" max="6" width="10.1328125" customWidth="1"/>
    <col min="7" max="7" width="9.1328125" customWidth="1"/>
    <col min="8" max="8" width="11.86328125" customWidth="1"/>
    <col min="9" max="9" width="1.265625" customWidth="1"/>
    <col min="10" max="10" width="15.46484375" bestFit="1" customWidth="1"/>
  </cols>
  <sheetData>
    <row r="2" spans="1:11" x14ac:dyDescent="0.45">
      <c r="A2" s="104" t="s">
        <v>136</v>
      </c>
      <c r="B2" s="105" t="s">
        <v>137</v>
      </c>
      <c r="C2" s="105"/>
      <c r="D2" s="105"/>
      <c r="E2" s="105"/>
      <c r="F2" s="105"/>
      <c r="G2" s="105"/>
      <c r="H2" s="105"/>
    </row>
    <row r="3" spans="1:11" ht="14.25" customHeight="1" x14ac:dyDescent="0.45">
      <c r="A3" s="104"/>
      <c r="B3" s="105"/>
      <c r="C3" s="105"/>
      <c r="D3" s="105"/>
      <c r="E3" s="105"/>
      <c r="F3" s="105"/>
      <c r="G3" s="105"/>
      <c r="H3" s="105"/>
    </row>
    <row r="5" spans="1:11" ht="18" x14ac:dyDescent="0.55000000000000004">
      <c r="A5" s="100" t="s">
        <v>138</v>
      </c>
      <c r="B5" s="100"/>
      <c r="C5" s="100"/>
      <c r="D5" s="100"/>
      <c r="E5" s="100"/>
      <c r="F5" s="100"/>
      <c r="G5" s="100"/>
      <c r="H5" s="100"/>
      <c r="I5" s="17"/>
    </row>
    <row r="6" spans="1:11" ht="18" x14ac:dyDescent="0.55000000000000004">
      <c r="A6" s="101" t="s">
        <v>140</v>
      </c>
      <c r="B6" s="101"/>
      <c r="C6" s="101"/>
      <c r="D6" s="101"/>
      <c r="E6" s="101"/>
      <c r="F6" s="101"/>
      <c r="G6" s="101"/>
      <c r="H6" s="101"/>
      <c r="I6" s="17"/>
    </row>
    <row r="7" spans="1:11" ht="18.399999999999999" thickBot="1" x14ac:dyDescent="0.6">
      <c r="A7" s="102" t="s">
        <v>139</v>
      </c>
      <c r="B7" s="102"/>
      <c r="C7" s="102"/>
      <c r="D7" s="102"/>
      <c r="E7" s="102"/>
      <c r="F7" s="102"/>
      <c r="G7" s="102"/>
      <c r="H7" s="102"/>
      <c r="I7" s="17"/>
    </row>
    <row r="8" spans="1:11" ht="14.65" thickTop="1" x14ac:dyDescent="0.45">
      <c r="A8" s="1"/>
      <c r="B8" s="1"/>
      <c r="C8" s="2"/>
      <c r="D8" s="1"/>
      <c r="E8" s="2"/>
      <c r="F8" s="103" t="s">
        <v>0</v>
      </c>
      <c r="G8" s="103"/>
      <c r="H8" s="3" t="s">
        <v>1</v>
      </c>
      <c r="I8" s="3"/>
      <c r="J8" s="25"/>
      <c r="K8" s="25"/>
    </row>
    <row r="9" spans="1:11" x14ac:dyDescent="0.45">
      <c r="A9" s="4" t="s">
        <v>2</v>
      </c>
      <c r="B9" s="4" t="s">
        <v>3</v>
      </c>
      <c r="C9" s="5" t="s">
        <v>4</v>
      </c>
      <c r="D9" s="4" t="s">
        <v>5</v>
      </c>
      <c r="E9" s="5" t="s">
        <v>6</v>
      </c>
      <c r="F9" s="6" t="s">
        <v>7</v>
      </c>
      <c r="G9" s="6" t="s">
        <v>8</v>
      </c>
      <c r="H9" s="6" t="s">
        <v>8</v>
      </c>
      <c r="I9" s="3"/>
      <c r="J9" s="25"/>
      <c r="K9" s="25"/>
    </row>
    <row r="10" spans="1:11" x14ac:dyDescent="0.45">
      <c r="A10" s="7" t="s">
        <v>74</v>
      </c>
      <c r="J10" s="25"/>
      <c r="K10" s="25"/>
    </row>
    <row r="11" spans="1:11" x14ac:dyDescent="0.45">
      <c r="A11" s="14" t="s">
        <v>9</v>
      </c>
      <c r="B11" s="14" t="s">
        <v>10</v>
      </c>
      <c r="C11" s="27">
        <v>5.8</v>
      </c>
      <c r="D11" s="14">
        <v>170</v>
      </c>
      <c r="E11" s="18">
        <f>ROUND(C11*D11,2)</f>
        <v>986</v>
      </c>
      <c r="F11" s="16">
        <v>0.25</v>
      </c>
      <c r="G11" s="18">
        <f>ROUND(E11*F11,2)</f>
        <v>246.5</v>
      </c>
      <c r="H11" s="18">
        <f>ROUND(E11-G11,2)</f>
        <v>739.5</v>
      </c>
      <c r="I11" s="18"/>
      <c r="J11" s="25"/>
      <c r="K11" s="25"/>
    </row>
    <row r="12" spans="1:11" x14ac:dyDescent="0.45">
      <c r="A12" s="9" t="s">
        <v>141</v>
      </c>
      <c r="B12" s="9" t="s">
        <v>10</v>
      </c>
      <c r="C12" s="10">
        <v>0</v>
      </c>
      <c r="D12" s="14">
        <v>0</v>
      </c>
      <c r="E12" s="2">
        <f>ROUND(C12*D12,2)</f>
        <v>0</v>
      </c>
      <c r="F12" s="11">
        <v>0</v>
      </c>
      <c r="G12" s="2">
        <f>ROUND(E12*F12,2)</f>
        <v>0</v>
      </c>
      <c r="H12" s="2">
        <f>ROUND(E12-G12,2)</f>
        <v>0</v>
      </c>
      <c r="I12" s="18"/>
      <c r="J12" s="25"/>
      <c r="K12" s="25"/>
    </row>
    <row r="13" spans="1:11" x14ac:dyDescent="0.45">
      <c r="A13" s="7" t="s">
        <v>75</v>
      </c>
      <c r="C13" s="97"/>
      <c r="D13" s="96"/>
      <c r="E13" s="22">
        <f>SUM(E11:E12)</f>
        <v>986</v>
      </c>
      <c r="F13" s="7"/>
      <c r="G13" s="12">
        <f>SUM(G11:G12)</f>
        <v>246.5</v>
      </c>
      <c r="H13" s="23">
        <f>ROUND(E13-G13,2)</f>
        <v>739.5</v>
      </c>
      <c r="I13" s="12"/>
      <c r="J13" s="25"/>
      <c r="K13" s="25"/>
    </row>
    <row r="14" spans="1:11" ht="7.5" customHeight="1" x14ac:dyDescent="0.45">
      <c r="A14" t="s">
        <v>11</v>
      </c>
      <c r="J14" s="25"/>
      <c r="K14" s="25"/>
    </row>
    <row r="15" spans="1:11" x14ac:dyDescent="0.45">
      <c r="A15" s="7" t="s">
        <v>76</v>
      </c>
      <c r="J15" s="25"/>
      <c r="K15" s="25"/>
    </row>
    <row r="16" spans="1:11" x14ac:dyDescent="0.45">
      <c r="A16" s="13" t="s">
        <v>53</v>
      </c>
      <c r="J16" s="25"/>
      <c r="K16" s="25"/>
    </row>
    <row r="17" spans="1:11" x14ac:dyDescent="0.45">
      <c r="A17" s="14" t="s">
        <v>65</v>
      </c>
      <c r="B17" s="14" t="s">
        <v>27</v>
      </c>
      <c r="C17" s="15"/>
      <c r="D17" s="14"/>
      <c r="E17" s="8">
        <f>G11</f>
        <v>246.5</v>
      </c>
      <c r="F17" s="16"/>
      <c r="G17" s="8"/>
      <c r="H17" s="8">
        <f>E17</f>
        <v>246.5</v>
      </c>
      <c r="J17" s="24"/>
      <c r="K17" s="24"/>
    </row>
    <row r="18" spans="1:11" x14ac:dyDescent="0.45">
      <c r="A18" s="13" t="s">
        <v>18</v>
      </c>
      <c r="J18" s="25"/>
      <c r="K18" s="25"/>
    </row>
    <row r="19" spans="1:11" x14ac:dyDescent="0.45">
      <c r="A19" s="14" t="s">
        <v>48</v>
      </c>
      <c r="B19" s="14" t="s">
        <v>19</v>
      </c>
      <c r="C19" s="15">
        <v>0.48648648648648651</v>
      </c>
      <c r="D19" s="14">
        <v>72</v>
      </c>
      <c r="E19" s="8">
        <f>ROUND(C19*D19,2)</f>
        <v>35.03</v>
      </c>
      <c r="F19" s="16">
        <v>0</v>
      </c>
      <c r="G19" s="8">
        <f>ROUND(E19*F19,2)</f>
        <v>0</v>
      </c>
      <c r="H19" s="8">
        <f>ROUND(E19-G19,2)</f>
        <v>35.03</v>
      </c>
      <c r="I19" s="8"/>
      <c r="J19" s="25"/>
      <c r="K19" s="25"/>
    </row>
    <row r="20" spans="1:11" x14ac:dyDescent="0.45">
      <c r="A20" s="13" t="s">
        <v>42</v>
      </c>
      <c r="J20" s="25"/>
      <c r="K20" s="25"/>
    </row>
    <row r="21" spans="1:11" ht="15.75" x14ac:dyDescent="0.45">
      <c r="A21" s="14" t="s">
        <v>49</v>
      </c>
      <c r="B21" s="14" t="s">
        <v>12</v>
      </c>
      <c r="C21" s="15">
        <v>9.5</v>
      </c>
      <c r="D21" s="14">
        <v>2</v>
      </c>
      <c r="E21" s="8">
        <f>ROUND(C21*D21,2)</f>
        <v>19</v>
      </c>
      <c r="F21" s="16">
        <v>0</v>
      </c>
      <c r="G21" s="8">
        <f>ROUND(E21*F21,2)</f>
        <v>0</v>
      </c>
      <c r="H21" s="8">
        <f>ROUND(E21-G21,2)</f>
        <v>19</v>
      </c>
      <c r="I21" s="8"/>
      <c r="J21" s="25"/>
      <c r="K21" s="25"/>
    </row>
    <row r="22" spans="1:11" ht="15.75" x14ac:dyDescent="0.45">
      <c r="A22" s="14" t="s">
        <v>54</v>
      </c>
      <c r="B22" s="14" t="s">
        <v>12</v>
      </c>
      <c r="C22" s="15">
        <v>10</v>
      </c>
      <c r="D22" s="14">
        <v>5</v>
      </c>
      <c r="E22" s="8">
        <f>ROUND(C22*D22,2)</f>
        <v>50</v>
      </c>
      <c r="F22" s="16">
        <v>0</v>
      </c>
      <c r="G22" s="8">
        <f>ROUND(E22*F22,2)</f>
        <v>0</v>
      </c>
      <c r="H22" s="8">
        <f>ROUND(E22-G22,2)</f>
        <v>50</v>
      </c>
      <c r="I22" s="8"/>
      <c r="J22" s="25"/>
      <c r="K22" s="25"/>
    </row>
    <row r="23" spans="1:11" ht="15.75" x14ac:dyDescent="0.45">
      <c r="A23" s="14" t="s">
        <v>55</v>
      </c>
      <c r="B23" s="14" t="s">
        <v>41</v>
      </c>
      <c r="C23" s="19">
        <v>0.1</v>
      </c>
      <c r="D23" s="14">
        <v>330</v>
      </c>
      <c r="E23" s="8">
        <f>ROUND((C23*D23),-1)</f>
        <v>30</v>
      </c>
      <c r="F23" s="16">
        <v>0</v>
      </c>
      <c r="G23" s="8">
        <f>ROUND(E23*F23,2)</f>
        <v>0</v>
      </c>
      <c r="H23" s="8">
        <f>ROUND(E23-G23,2)</f>
        <v>30</v>
      </c>
      <c r="I23" s="8"/>
      <c r="J23" s="26"/>
      <c r="K23" s="25"/>
    </row>
    <row r="24" spans="1:11" x14ac:dyDescent="0.45">
      <c r="A24" s="13" t="s">
        <v>13</v>
      </c>
      <c r="J24" s="25"/>
      <c r="K24" s="25"/>
    </row>
    <row r="25" spans="1:11" ht="15.75" x14ac:dyDescent="0.45">
      <c r="A25" s="14" t="s">
        <v>60</v>
      </c>
      <c r="B25" s="14" t="s">
        <v>41</v>
      </c>
      <c r="C25" s="15">
        <v>0.40500000000000003</v>
      </c>
      <c r="D25" s="14">
        <v>87</v>
      </c>
      <c r="E25" s="8">
        <f>ROUND(C25*D25,2)</f>
        <v>35.24</v>
      </c>
      <c r="F25" s="16">
        <v>0</v>
      </c>
      <c r="G25" s="8">
        <f>ROUND(E25*F25,2)</f>
        <v>0</v>
      </c>
      <c r="H25" s="8">
        <f>ROUND(E25-G25,2)</f>
        <v>35.24</v>
      </c>
      <c r="I25" s="8"/>
      <c r="J25" s="25"/>
      <c r="K25" s="25"/>
    </row>
    <row r="26" spans="1:11" ht="15.75" x14ac:dyDescent="0.45">
      <c r="A26" s="14" t="s">
        <v>43</v>
      </c>
      <c r="B26" s="14" t="s">
        <v>41</v>
      </c>
      <c r="C26" s="15">
        <v>0.22</v>
      </c>
      <c r="D26" s="14">
        <v>100</v>
      </c>
      <c r="E26" s="8">
        <f>ROUND(C26*D26,2)</f>
        <v>22</v>
      </c>
      <c r="F26" s="16">
        <v>0</v>
      </c>
      <c r="G26" s="8">
        <f>ROUND(E26*F26,2)</f>
        <v>0</v>
      </c>
      <c r="H26" s="8">
        <f>ROUND(E26-G26,2)</f>
        <v>22</v>
      </c>
      <c r="I26" s="8"/>
      <c r="J26" s="30"/>
      <c r="K26" s="25"/>
    </row>
    <row r="27" spans="1:11" ht="15.75" x14ac:dyDescent="0.45">
      <c r="A27" s="14" t="s">
        <v>68</v>
      </c>
      <c r="B27" s="14" t="s">
        <v>41</v>
      </c>
      <c r="C27" s="15">
        <v>0.32183499999999998</v>
      </c>
      <c r="D27" s="14">
        <v>230</v>
      </c>
      <c r="E27" s="8">
        <f>ROUND(C27*D27,2)</f>
        <v>74.02</v>
      </c>
      <c r="F27" s="16">
        <v>0</v>
      </c>
      <c r="G27" s="8">
        <f>ROUND(E27*F27,2)</f>
        <v>0</v>
      </c>
      <c r="H27" s="8">
        <f>ROUND(E27-G27,2)</f>
        <v>74.02</v>
      </c>
      <c r="I27" s="8"/>
      <c r="J27" s="30"/>
      <c r="K27" s="25"/>
    </row>
    <row r="28" spans="1:11" ht="15.75" x14ac:dyDescent="0.45">
      <c r="A28" s="14" t="s">
        <v>46</v>
      </c>
      <c r="B28" s="14" t="s">
        <v>41</v>
      </c>
      <c r="C28" s="15">
        <v>0.280835</v>
      </c>
      <c r="D28" s="14">
        <v>100</v>
      </c>
      <c r="E28" s="8">
        <f>ROUND(C28*D28,2)</f>
        <v>28.08</v>
      </c>
      <c r="F28" s="16">
        <v>0</v>
      </c>
      <c r="G28" s="8">
        <f>ROUND(E28*F28,2)</f>
        <v>0</v>
      </c>
      <c r="H28" s="8">
        <f>ROUND(E28-G28,2)</f>
        <v>28.08</v>
      </c>
      <c r="I28" s="8"/>
      <c r="J28" s="30"/>
      <c r="K28" s="25"/>
    </row>
    <row r="29" spans="1:11" x14ac:dyDescent="0.45">
      <c r="A29" s="13" t="s">
        <v>16</v>
      </c>
      <c r="J29" s="25"/>
      <c r="K29" s="25"/>
    </row>
    <row r="30" spans="1:11" ht="15.75" x14ac:dyDescent="0.45">
      <c r="A30" s="14" t="s">
        <v>69</v>
      </c>
      <c r="B30" s="14" t="s">
        <v>15</v>
      </c>
      <c r="C30" s="15">
        <v>0.140625</v>
      </c>
      <c r="D30" s="14">
        <v>32</v>
      </c>
      <c r="E30" s="8">
        <f t="shared" ref="E30:E37" si="0">ROUND(C30*D30,2)</f>
        <v>4.5</v>
      </c>
      <c r="F30" s="16">
        <v>0</v>
      </c>
      <c r="G30" s="8">
        <f t="shared" ref="G30:G36" si="1">ROUND(E30*F30,2)</f>
        <v>0</v>
      </c>
      <c r="H30" s="8">
        <f t="shared" ref="H30:H36" si="2">ROUND(E30-G30,2)</f>
        <v>4.5</v>
      </c>
      <c r="I30" s="8"/>
      <c r="J30" s="30"/>
      <c r="K30" s="25"/>
    </row>
    <row r="31" spans="1:11" ht="15.75" x14ac:dyDescent="0.45">
      <c r="A31" s="14" t="s">
        <v>44</v>
      </c>
      <c r="B31" s="14" t="s">
        <v>15</v>
      </c>
      <c r="C31" s="15">
        <v>0.67414062499999994</v>
      </c>
      <c r="D31" s="14">
        <v>12.8</v>
      </c>
      <c r="E31" s="8">
        <f t="shared" si="0"/>
        <v>8.6300000000000008</v>
      </c>
      <c r="F31" s="16">
        <v>0</v>
      </c>
      <c r="G31" s="8">
        <f t="shared" si="1"/>
        <v>0</v>
      </c>
      <c r="H31" s="8">
        <f t="shared" si="2"/>
        <v>8.6300000000000008</v>
      </c>
      <c r="I31" s="8"/>
      <c r="J31" s="25"/>
      <c r="K31" s="25"/>
    </row>
    <row r="32" spans="1:11" ht="15.75" x14ac:dyDescent="0.45">
      <c r="A32" s="14" t="s">
        <v>70</v>
      </c>
      <c r="B32" s="14" t="s">
        <v>15</v>
      </c>
      <c r="C32" s="15">
        <v>0.140625</v>
      </c>
      <c r="D32" s="14">
        <v>32</v>
      </c>
      <c r="E32" s="8">
        <f t="shared" si="0"/>
        <v>4.5</v>
      </c>
      <c r="F32" s="16">
        <v>0</v>
      </c>
      <c r="G32" s="8">
        <f t="shared" si="1"/>
        <v>0</v>
      </c>
      <c r="H32" s="8">
        <f t="shared" si="2"/>
        <v>4.5</v>
      </c>
      <c r="I32" s="8"/>
      <c r="J32" s="25"/>
      <c r="K32" s="25"/>
    </row>
    <row r="33" spans="1:11" ht="15.75" x14ac:dyDescent="0.45">
      <c r="A33" s="14" t="s">
        <v>61</v>
      </c>
      <c r="B33" s="14" t="s">
        <v>15</v>
      </c>
      <c r="C33" s="15">
        <v>6.7</v>
      </c>
      <c r="D33" s="14">
        <v>3</v>
      </c>
      <c r="E33" s="8">
        <f t="shared" si="0"/>
        <v>20.100000000000001</v>
      </c>
      <c r="F33" s="16">
        <v>0</v>
      </c>
      <c r="G33" s="8">
        <f t="shared" si="1"/>
        <v>0</v>
      </c>
      <c r="H33" s="8">
        <f t="shared" si="2"/>
        <v>20.100000000000001</v>
      </c>
      <c r="I33" s="8"/>
      <c r="J33" s="25"/>
      <c r="K33" s="25"/>
    </row>
    <row r="34" spans="1:11" ht="15.75" x14ac:dyDescent="0.45">
      <c r="A34" s="14" t="s">
        <v>62</v>
      </c>
      <c r="B34" s="14" t="s">
        <v>15</v>
      </c>
      <c r="C34" s="15">
        <v>0.6640625</v>
      </c>
      <c r="D34" s="14">
        <v>25</v>
      </c>
      <c r="E34" s="8">
        <f t="shared" si="0"/>
        <v>16.600000000000001</v>
      </c>
      <c r="F34" s="16">
        <v>0</v>
      </c>
      <c r="G34" s="8">
        <f t="shared" si="1"/>
        <v>0</v>
      </c>
      <c r="H34" s="8">
        <f t="shared" si="2"/>
        <v>16.600000000000001</v>
      </c>
      <c r="I34" s="8"/>
      <c r="J34" s="25"/>
      <c r="K34" s="25"/>
    </row>
    <row r="35" spans="1:11" ht="15.75" x14ac:dyDescent="0.45">
      <c r="A35" s="14" t="s">
        <v>63</v>
      </c>
      <c r="B35" s="14" t="s">
        <v>15</v>
      </c>
      <c r="C35" s="15">
        <v>1.47484375</v>
      </c>
      <c r="D35" s="14">
        <v>24</v>
      </c>
      <c r="E35" s="8">
        <f t="shared" si="0"/>
        <v>35.4</v>
      </c>
      <c r="F35" s="16">
        <v>0</v>
      </c>
      <c r="G35" s="8">
        <f t="shared" si="1"/>
        <v>0</v>
      </c>
      <c r="H35" s="8">
        <f t="shared" si="2"/>
        <v>35.4</v>
      </c>
      <c r="I35" s="8"/>
      <c r="J35" s="25"/>
      <c r="K35" s="25"/>
    </row>
    <row r="36" spans="1:11" ht="15.75" x14ac:dyDescent="0.45">
      <c r="A36" s="14" t="s">
        <v>64</v>
      </c>
      <c r="B36" s="14" t="s">
        <v>15</v>
      </c>
      <c r="C36" s="15">
        <v>14.5</v>
      </c>
      <c r="D36" s="14">
        <v>1.5</v>
      </c>
      <c r="E36" s="8">
        <f t="shared" si="0"/>
        <v>21.75</v>
      </c>
      <c r="F36" s="16">
        <v>0</v>
      </c>
      <c r="G36" s="8">
        <f t="shared" si="1"/>
        <v>0</v>
      </c>
      <c r="H36" s="8">
        <f t="shared" si="2"/>
        <v>21.75</v>
      </c>
      <c r="I36" s="8"/>
      <c r="J36" s="25"/>
      <c r="K36" s="25"/>
    </row>
    <row r="37" spans="1:11" ht="15.75" x14ac:dyDescent="0.45">
      <c r="A37" s="14" t="s">
        <v>45</v>
      </c>
      <c r="B37" s="14" t="s">
        <v>15</v>
      </c>
      <c r="C37" s="15">
        <v>0.67046874999999995</v>
      </c>
      <c r="D37" s="14">
        <v>24</v>
      </c>
      <c r="E37" s="8">
        <f t="shared" si="0"/>
        <v>16.09</v>
      </c>
      <c r="F37" s="16">
        <v>0</v>
      </c>
      <c r="G37" s="8">
        <f t="shared" ref="G37" si="3">ROUND(E37*F37,2)</f>
        <v>0</v>
      </c>
      <c r="H37" s="8">
        <f t="shared" ref="H37" si="4">ROUND(E37-G37,2)</f>
        <v>16.09</v>
      </c>
      <c r="I37" s="8"/>
      <c r="J37" s="30"/>
      <c r="K37" s="25"/>
    </row>
    <row r="38" spans="1:11" x14ac:dyDescent="0.45">
      <c r="A38" s="13" t="s">
        <v>17</v>
      </c>
      <c r="J38" s="25"/>
      <c r="K38" s="25"/>
    </row>
    <row r="39" spans="1:11" ht="15.75" x14ac:dyDescent="0.45">
      <c r="A39" s="14" t="s">
        <v>57</v>
      </c>
      <c r="B39" s="14" t="s">
        <v>15</v>
      </c>
      <c r="C39" s="15">
        <v>1.1299999999999999</v>
      </c>
      <c r="D39" s="14">
        <v>8</v>
      </c>
      <c r="E39" s="8">
        <f>ROUND(C39*D39,2)</f>
        <v>9.0399999999999991</v>
      </c>
      <c r="F39" s="16">
        <v>0</v>
      </c>
      <c r="G39" s="8">
        <f>ROUND(E39*F39,2)</f>
        <v>0</v>
      </c>
      <c r="H39" s="8">
        <f>ROUND(E39-G39,2)</f>
        <v>9.0399999999999991</v>
      </c>
      <c r="I39" s="8"/>
      <c r="J39" s="25"/>
      <c r="K39" s="25"/>
    </row>
    <row r="40" spans="1:11" x14ac:dyDescent="0.45">
      <c r="A40" s="13" t="s">
        <v>14</v>
      </c>
      <c r="J40" s="25"/>
      <c r="K40" s="25"/>
    </row>
    <row r="41" spans="1:11" ht="15.75" x14ac:dyDescent="0.45">
      <c r="A41" s="14" t="s">
        <v>59</v>
      </c>
      <c r="B41" s="14" t="s">
        <v>15</v>
      </c>
      <c r="C41" s="15">
        <f>69/128</f>
        <v>0.5390625</v>
      </c>
      <c r="D41" s="14">
        <v>21</v>
      </c>
      <c r="E41" s="8">
        <f>ROUND(C41*D41,2)</f>
        <v>11.32</v>
      </c>
      <c r="F41" s="16">
        <v>0</v>
      </c>
      <c r="G41" s="8">
        <f>ROUND(E41*F41,2)</f>
        <v>0</v>
      </c>
      <c r="H41" s="8">
        <f>ROUND(E41-G41,2)</f>
        <v>11.32</v>
      </c>
      <c r="I41" s="8"/>
      <c r="J41" s="26"/>
      <c r="K41" s="25"/>
    </row>
    <row r="42" spans="1:11" x14ac:dyDescent="0.45">
      <c r="A42" s="13" t="s">
        <v>20</v>
      </c>
      <c r="J42" s="25"/>
      <c r="K42" s="25"/>
    </row>
    <row r="43" spans="1:11" x14ac:dyDescent="0.45">
      <c r="A43" s="13" t="s">
        <v>25</v>
      </c>
      <c r="J43" s="25"/>
      <c r="K43" s="25"/>
    </row>
    <row r="44" spans="1:11" x14ac:dyDescent="0.45">
      <c r="A44" s="14" t="s">
        <v>26</v>
      </c>
      <c r="B44" s="14" t="s">
        <v>27</v>
      </c>
      <c r="C44" s="15">
        <v>4.5</v>
      </c>
      <c r="D44" s="14">
        <v>1</v>
      </c>
      <c r="E44" s="8">
        <f>ROUND(C44*D44,2)</f>
        <v>4.5</v>
      </c>
      <c r="F44" s="16">
        <v>0</v>
      </c>
      <c r="G44" s="8">
        <f>ROUND(E44*F44,2)</f>
        <v>0</v>
      </c>
      <c r="H44" s="8">
        <f>ROUND(E44-G44,2)</f>
        <v>4.5</v>
      </c>
      <c r="I44" s="8"/>
      <c r="J44" s="25"/>
      <c r="K44" s="25"/>
    </row>
    <row r="45" spans="1:11" x14ac:dyDescent="0.45">
      <c r="A45" s="14" t="s">
        <v>105</v>
      </c>
      <c r="B45" s="14" t="s">
        <v>27</v>
      </c>
      <c r="C45" s="15">
        <v>0.65</v>
      </c>
      <c r="D45" s="14">
        <v>1</v>
      </c>
      <c r="E45" s="8">
        <f>ROUND(C45*D45,2)</f>
        <v>0.65</v>
      </c>
      <c r="F45" s="16">
        <v>0</v>
      </c>
      <c r="G45" s="8">
        <f>ROUND(E45*F45,2)</f>
        <v>0</v>
      </c>
      <c r="H45" s="8">
        <f>ROUND(E45-G45,2)</f>
        <v>0.65</v>
      </c>
      <c r="I45" s="8"/>
      <c r="J45" s="25"/>
      <c r="K45" s="25"/>
    </row>
    <row r="46" spans="1:11" x14ac:dyDescent="0.45">
      <c r="A46" s="13" t="s">
        <v>47</v>
      </c>
      <c r="J46" s="25"/>
      <c r="K46" s="25"/>
    </row>
    <row r="47" spans="1:11" x14ac:dyDescent="0.45">
      <c r="A47" s="14" t="s">
        <v>28</v>
      </c>
      <c r="B47" s="14" t="s">
        <v>27</v>
      </c>
      <c r="C47" s="15">
        <v>8</v>
      </c>
      <c r="D47" s="14">
        <v>1</v>
      </c>
      <c r="E47" s="8">
        <f>ROUND(C47*D47,2)</f>
        <v>8</v>
      </c>
      <c r="F47" s="16">
        <v>0</v>
      </c>
      <c r="G47" s="8">
        <f>ROUND(E47*F47,2)</f>
        <v>0</v>
      </c>
      <c r="H47" s="8">
        <f>ROUND(E47-G47,2)</f>
        <v>8</v>
      </c>
      <c r="I47" s="8"/>
      <c r="J47" s="25"/>
      <c r="K47" s="25"/>
    </row>
    <row r="48" spans="1:11" x14ac:dyDescent="0.45">
      <c r="A48" s="13" t="s">
        <v>51</v>
      </c>
      <c r="I48" s="8"/>
      <c r="J48" s="25"/>
      <c r="K48" s="25"/>
    </row>
    <row r="49" spans="1:11" x14ac:dyDescent="0.45">
      <c r="A49" s="14" t="s">
        <v>52</v>
      </c>
      <c r="B49" s="14" t="s">
        <v>27</v>
      </c>
      <c r="C49" s="15">
        <v>32</v>
      </c>
      <c r="D49" s="14">
        <v>1</v>
      </c>
      <c r="E49" s="8">
        <f>ROUND(C49*D49,2)</f>
        <v>32</v>
      </c>
      <c r="F49" s="16">
        <v>0</v>
      </c>
      <c r="G49" s="8">
        <f>ROUND(E49*F49,2)</f>
        <v>0</v>
      </c>
      <c r="H49" s="8">
        <f>ROUND(E49-G49,2)</f>
        <v>32</v>
      </c>
      <c r="I49" s="8"/>
      <c r="J49" s="25"/>
      <c r="K49" s="25"/>
    </row>
    <row r="50" spans="1:11" x14ac:dyDescent="0.45">
      <c r="A50" s="13" t="s">
        <v>29</v>
      </c>
      <c r="J50" s="25"/>
      <c r="K50" s="25"/>
    </row>
    <row r="51" spans="1:11" x14ac:dyDescent="0.45">
      <c r="A51" s="14" t="s">
        <v>30</v>
      </c>
      <c r="B51" s="14" t="s">
        <v>31</v>
      </c>
      <c r="C51" s="15">
        <v>14.83</v>
      </c>
      <c r="D51" s="20">
        <f>6.19/14.83</f>
        <v>0.41739716790289955</v>
      </c>
      <c r="E51" s="8">
        <f>ROUND(C51*D51,2)</f>
        <v>6.19</v>
      </c>
      <c r="F51" s="16">
        <v>0</v>
      </c>
      <c r="G51" s="8">
        <f>ROUND(E51*F51,2)</f>
        <v>0</v>
      </c>
      <c r="H51" s="8">
        <f>ROUND(E51-G51,2)</f>
        <v>6.19</v>
      </c>
      <c r="I51" s="8"/>
      <c r="J51" s="30"/>
      <c r="K51" s="25"/>
    </row>
    <row r="52" spans="1:11" x14ac:dyDescent="0.45">
      <c r="A52" s="14" t="s">
        <v>32</v>
      </c>
      <c r="B52" s="14" t="s">
        <v>31</v>
      </c>
      <c r="C52" s="15">
        <v>14.83</v>
      </c>
      <c r="D52" s="20">
        <f>5.07/14.53</f>
        <v>0.34893324156916727</v>
      </c>
      <c r="E52" s="8">
        <f>ROUND(C52*D52,2)</f>
        <v>5.17</v>
      </c>
      <c r="F52" s="16">
        <v>0</v>
      </c>
      <c r="G52" s="8">
        <f>ROUND(E52*F52,2)</f>
        <v>0</v>
      </c>
      <c r="H52" s="8">
        <f>ROUND(E52-G52,2)</f>
        <v>5.17</v>
      </c>
      <c r="I52" s="8"/>
      <c r="J52" s="30"/>
      <c r="K52" s="25"/>
    </row>
    <row r="53" spans="1:11" x14ac:dyDescent="0.45">
      <c r="A53" s="13" t="s">
        <v>56</v>
      </c>
      <c r="B53" s="14"/>
      <c r="C53" s="15"/>
      <c r="D53" s="14"/>
      <c r="F53" s="16"/>
      <c r="G53" s="8"/>
      <c r="H53" s="8"/>
      <c r="I53" s="8"/>
      <c r="J53" s="25"/>
      <c r="K53" s="25"/>
    </row>
    <row r="54" spans="1:11" x14ac:dyDescent="0.45">
      <c r="A54" s="14" t="s">
        <v>33</v>
      </c>
      <c r="B54" s="14" t="s">
        <v>31</v>
      </c>
      <c r="C54" s="15">
        <v>14.83</v>
      </c>
      <c r="D54" s="21">
        <v>3.5878578423556471</v>
      </c>
      <c r="E54" s="8">
        <f>ROUND(C54*D54,2)</f>
        <v>53.21</v>
      </c>
      <c r="F54" s="16">
        <v>0</v>
      </c>
      <c r="G54" s="8">
        <f>ROUND(E54*F54,2)</f>
        <v>0</v>
      </c>
      <c r="H54" s="8">
        <f>ROUND(E54-G54,2)</f>
        <v>53.21</v>
      </c>
      <c r="I54" s="8"/>
      <c r="J54" s="30"/>
      <c r="K54" s="25"/>
    </row>
    <row r="55" spans="1:11" x14ac:dyDescent="0.45">
      <c r="A55" s="13" t="s">
        <v>34</v>
      </c>
      <c r="I55" s="8"/>
      <c r="J55" s="31"/>
      <c r="K55" s="25"/>
    </row>
    <row r="56" spans="1:11" x14ac:dyDescent="0.45">
      <c r="A56" s="14" t="s">
        <v>30</v>
      </c>
      <c r="B56" s="14" t="s">
        <v>35</v>
      </c>
      <c r="C56" s="15">
        <v>2.46</v>
      </c>
      <c r="D56" s="29">
        <v>3.2851812996180412</v>
      </c>
      <c r="E56" s="8">
        <f>ROUND(C56*D56,2)</f>
        <v>8.08</v>
      </c>
      <c r="F56" s="16">
        <v>0</v>
      </c>
      <c r="G56" s="8">
        <f>ROUND(E56*F56,2)</f>
        <v>0</v>
      </c>
      <c r="H56" s="8">
        <f>ROUND(E56-G56,2)</f>
        <v>8.08</v>
      </c>
      <c r="I56" s="8"/>
      <c r="J56" s="24"/>
      <c r="K56" s="25"/>
    </row>
    <row r="57" spans="1:11" x14ac:dyDescent="0.45">
      <c r="A57" s="14" t="s">
        <v>32</v>
      </c>
      <c r="B57" s="14" t="s">
        <v>35</v>
      </c>
      <c r="C57" s="15">
        <v>2.46</v>
      </c>
      <c r="D57" s="29">
        <v>3.5954285714285708</v>
      </c>
      <c r="E57" s="8">
        <f>ROUND(C57*D57,2)</f>
        <v>8.84</v>
      </c>
      <c r="F57" s="16">
        <v>0</v>
      </c>
      <c r="G57" s="8">
        <f>ROUND(E57*F57,2)</f>
        <v>0</v>
      </c>
      <c r="H57" s="8">
        <f>ROUND(E57-G57,2)</f>
        <v>8.84</v>
      </c>
      <c r="J57" s="33"/>
      <c r="K57" s="25"/>
    </row>
    <row r="58" spans="1:11" x14ac:dyDescent="0.45">
      <c r="A58" s="14" t="s">
        <v>36</v>
      </c>
      <c r="B58" s="14" t="s">
        <v>35</v>
      </c>
      <c r="C58" s="15">
        <v>2.46</v>
      </c>
      <c r="D58" s="29">
        <f>87.1674735338/2.46</f>
        <v>35.433932330813008</v>
      </c>
      <c r="E58" s="8">
        <f>ROUND(C58*D58,2)</f>
        <v>87.17</v>
      </c>
      <c r="F58" s="16">
        <v>0</v>
      </c>
      <c r="G58" s="8">
        <f>ROUND(E58*F58,2)</f>
        <v>0</v>
      </c>
      <c r="H58" s="8">
        <f>ROUND(E58-G58,2)</f>
        <v>87.17</v>
      </c>
      <c r="I58" s="8"/>
      <c r="J58" s="34"/>
      <c r="K58" s="25"/>
    </row>
    <row r="59" spans="1:11" x14ac:dyDescent="0.45">
      <c r="A59" s="13" t="s">
        <v>37</v>
      </c>
      <c r="I59" s="8"/>
      <c r="J59" s="25"/>
      <c r="K59" s="25"/>
    </row>
    <row r="60" spans="1:11" x14ac:dyDescent="0.45">
      <c r="A60" s="14" t="s">
        <v>58</v>
      </c>
      <c r="B60" s="14" t="s">
        <v>27</v>
      </c>
      <c r="C60" s="15">
        <v>7.4694245408143791</v>
      </c>
      <c r="D60" s="14">
        <v>1</v>
      </c>
      <c r="E60" s="8">
        <f>ROUND(C60*D60,2)</f>
        <v>7.47</v>
      </c>
      <c r="F60" s="16">
        <v>0</v>
      </c>
      <c r="G60" s="8">
        <f>ROUND(E60*F60,2)</f>
        <v>0</v>
      </c>
      <c r="H60" s="8">
        <f t="shared" ref="H60:H70" si="5">ROUND(E60-G60,2)</f>
        <v>7.47</v>
      </c>
      <c r="I60" s="8"/>
      <c r="J60" s="25"/>
      <c r="K60" s="25"/>
    </row>
    <row r="61" spans="1:11" x14ac:dyDescent="0.45">
      <c r="A61" s="14" t="s">
        <v>32</v>
      </c>
      <c r="B61" s="14" t="s">
        <v>27</v>
      </c>
      <c r="C61" s="15">
        <v>20.507040751111052</v>
      </c>
      <c r="D61" s="14">
        <v>1</v>
      </c>
      <c r="E61" s="8">
        <f>ROUND(C61*D61,2)</f>
        <v>20.51</v>
      </c>
      <c r="F61" s="16">
        <v>0</v>
      </c>
      <c r="G61" s="8">
        <f>ROUND(E61*F61,2)</f>
        <v>0</v>
      </c>
      <c r="H61" s="8">
        <f t="shared" si="5"/>
        <v>20.51</v>
      </c>
      <c r="I61" s="18"/>
      <c r="J61" s="25"/>
      <c r="K61" s="25"/>
    </row>
    <row r="62" spans="1:11" x14ac:dyDescent="0.45">
      <c r="A62" s="14" t="s">
        <v>36</v>
      </c>
      <c r="B62" s="14" t="s">
        <v>27</v>
      </c>
      <c r="C62" s="27">
        <v>11.298437499999999</v>
      </c>
      <c r="D62" s="14">
        <v>1</v>
      </c>
      <c r="E62" s="18">
        <f>ROUND(C62*D62,2)</f>
        <v>11.3</v>
      </c>
      <c r="F62" s="16">
        <v>0</v>
      </c>
      <c r="G62" s="18">
        <f>ROUND(E62*F62,2)</f>
        <v>0</v>
      </c>
      <c r="H62" s="18">
        <f t="shared" si="5"/>
        <v>11.3</v>
      </c>
      <c r="I62" s="12"/>
      <c r="J62" s="26"/>
      <c r="K62" s="25"/>
    </row>
    <row r="63" spans="1:11" x14ac:dyDescent="0.45">
      <c r="A63" s="13" t="s">
        <v>21</v>
      </c>
      <c r="I63" s="12"/>
      <c r="J63" s="26"/>
      <c r="K63" s="25"/>
    </row>
    <row r="64" spans="1:11" ht="15" customHeight="1" x14ac:dyDescent="0.45">
      <c r="A64" s="14" t="s">
        <v>22</v>
      </c>
      <c r="B64" s="14" t="s">
        <v>10</v>
      </c>
      <c r="C64" s="15">
        <v>0.25</v>
      </c>
      <c r="D64" s="14">
        <f>D11</f>
        <v>170</v>
      </c>
      <c r="E64" s="8">
        <f>ROUND(C64*D64,2)</f>
        <v>42.5</v>
      </c>
      <c r="F64" s="16">
        <v>0</v>
      </c>
      <c r="G64" s="8">
        <f>ROUND(E64*F64,2)</f>
        <v>0</v>
      </c>
      <c r="H64" s="8">
        <f>ROUND(E64-G64,2)</f>
        <v>42.5</v>
      </c>
      <c r="I64" s="12"/>
      <c r="J64" s="25"/>
      <c r="K64" s="25"/>
    </row>
    <row r="65" spans="1:11" x14ac:dyDescent="0.45">
      <c r="A65" s="13" t="s">
        <v>23</v>
      </c>
      <c r="J65" s="25"/>
      <c r="K65" s="25"/>
    </row>
    <row r="66" spans="1:11" x14ac:dyDescent="0.45">
      <c r="A66" s="14" t="s">
        <v>24</v>
      </c>
      <c r="B66" s="14" t="s">
        <v>10</v>
      </c>
      <c r="C66" s="15">
        <v>0.4</v>
      </c>
      <c r="D66" s="14">
        <f>D11</f>
        <v>170</v>
      </c>
      <c r="E66" s="8">
        <f>ROUND(C66*D66,2)</f>
        <v>68</v>
      </c>
      <c r="F66" s="16">
        <v>0</v>
      </c>
      <c r="G66" s="8">
        <f>ROUND(E66*F66,2)</f>
        <v>0</v>
      </c>
      <c r="H66" s="8">
        <f>ROUND(E66-G66,2)</f>
        <v>68</v>
      </c>
      <c r="J66" s="24"/>
      <c r="K66" s="24"/>
    </row>
    <row r="67" spans="1:11" x14ac:dyDescent="0.45">
      <c r="A67" s="14" t="s">
        <v>66</v>
      </c>
      <c r="B67" s="14" t="s">
        <v>10</v>
      </c>
      <c r="C67" s="27">
        <v>1.35E-2</v>
      </c>
      <c r="D67" s="14">
        <f>D11</f>
        <v>170</v>
      </c>
      <c r="E67" s="18">
        <f>ROUND(C67*D67,2)</f>
        <v>2.2999999999999998</v>
      </c>
      <c r="F67" s="16">
        <v>0</v>
      </c>
      <c r="G67" s="18">
        <f>ROUND(E67*F67,2)</f>
        <v>0</v>
      </c>
      <c r="H67" s="18">
        <f t="shared" si="5"/>
        <v>2.2999999999999998</v>
      </c>
      <c r="I67" s="8"/>
      <c r="J67" s="24"/>
      <c r="K67" s="24"/>
    </row>
    <row r="68" spans="1:11" x14ac:dyDescent="0.45">
      <c r="A68" s="9" t="s">
        <v>38</v>
      </c>
      <c r="B68" s="9" t="s">
        <v>142</v>
      </c>
      <c r="C68" s="98">
        <v>8.2500000000000004E-2</v>
      </c>
      <c r="D68" s="99">
        <f>SUM(H19:H62)</f>
        <v>694.39</v>
      </c>
      <c r="E68" s="2">
        <f>(C68*0.5)*D68</f>
        <v>28.643587500000002</v>
      </c>
      <c r="F68" s="11">
        <v>0</v>
      </c>
      <c r="G68" s="2">
        <f>ROUND(E68*F68,2)</f>
        <v>0</v>
      </c>
      <c r="H68" s="2">
        <f t="shared" si="5"/>
        <v>28.64</v>
      </c>
      <c r="I68" s="8"/>
      <c r="J68" s="24"/>
      <c r="K68" s="24"/>
    </row>
    <row r="69" spans="1:11" x14ac:dyDescent="0.45">
      <c r="A69" s="7" t="s">
        <v>77</v>
      </c>
      <c r="E69" s="8">
        <f>SUM(E19:E68)</f>
        <v>835.83358749999991</v>
      </c>
      <c r="G69" s="12">
        <f>SUM(G21:G67)</f>
        <v>0</v>
      </c>
      <c r="H69" s="12">
        <f t="shared" si="5"/>
        <v>835.83</v>
      </c>
      <c r="I69" s="18"/>
      <c r="J69" s="24"/>
      <c r="K69" s="24"/>
    </row>
    <row r="70" spans="1:11" x14ac:dyDescent="0.45">
      <c r="A70" s="7" t="s">
        <v>78</v>
      </c>
      <c r="E70" s="22">
        <f>+E13-E69</f>
        <v>150.16641250000009</v>
      </c>
      <c r="F70" s="7"/>
      <c r="G70" s="12">
        <f>+G11-G69</f>
        <v>246.5</v>
      </c>
      <c r="H70" s="23">
        <f t="shared" si="5"/>
        <v>-96.33</v>
      </c>
      <c r="I70" s="12"/>
      <c r="J70" s="24"/>
      <c r="K70" s="24"/>
    </row>
    <row r="71" spans="1:11" ht="6.75" customHeight="1" x14ac:dyDescent="0.45">
      <c r="A71" t="s">
        <v>11</v>
      </c>
      <c r="I71" s="12"/>
      <c r="J71" s="24"/>
      <c r="K71" s="24"/>
    </row>
    <row r="72" spans="1:11" x14ac:dyDescent="0.45">
      <c r="A72" s="7" t="s">
        <v>39</v>
      </c>
      <c r="I72" s="12"/>
      <c r="J72" s="24"/>
      <c r="K72" s="24"/>
    </row>
    <row r="73" spans="1:11" x14ac:dyDescent="0.45">
      <c r="A73" s="14" t="s">
        <v>50</v>
      </c>
      <c r="B73" s="14" t="s">
        <v>27</v>
      </c>
      <c r="C73" s="15">
        <v>44.02</v>
      </c>
      <c r="D73" s="14">
        <v>1</v>
      </c>
      <c r="E73" s="8">
        <f>ROUND(C73*D73,2)</f>
        <v>44.02</v>
      </c>
      <c r="F73" s="16">
        <v>0</v>
      </c>
      <c r="G73" s="8">
        <f>ROUND(E73*F73,2)</f>
        <v>0</v>
      </c>
      <c r="H73" s="8">
        <f t="shared" ref="H73:H79" si="6">ROUND(E73-G73,2)</f>
        <v>44.02</v>
      </c>
      <c r="I73" s="12"/>
      <c r="J73" s="24"/>
      <c r="K73" s="24"/>
    </row>
    <row r="74" spans="1:11" x14ac:dyDescent="0.45">
      <c r="A74" s="14" t="s">
        <v>32</v>
      </c>
      <c r="B74" s="14" t="s">
        <v>27</v>
      </c>
      <c r="C74" s="15">
        <v>91.41</v>
      </c>
      <c r="D74" s="14">
        <v>1</v>
      </c>
      <c r="E74" s="8">
        <f>ROUND(C74*D74,2)</f>
        <v>91.41</v>
      </c>
      <c r="F74" s="16">
        <v>0</v>
      </c>
      <c r="G74" s="8">
        <f>ROUND(E74*F74,2)</f>
        <v>0</v>
      </c>
      <c r="H74" s="8">
        <f t="shared" si="6"/>
        <v>91.41</v>
      </c>
      <c r="J74" s="24"/>
      <c r="K74" s="24"/>
    </row>
    <row r="75" spans="1:11" x14ac:dyDescent="0.45">
      <c r="A75" s="9" t="s">
        <v>36</v>
      </c>
      <c r="B75" s="9" t="s">
        <v>27</v>
      </c>
      <c r="C75" s="10">
        <v>80.206130048143748</v>
      </c>
      <c r="D75" s="9">
        <v>1</v>
      </c>
      <c r="E75" s="2">
        <f>ROUND(C75*D75,2)</f>
        <v>80.209999999999994</v>
      </c>
      <c r="F75" s="11">
        <v>0</v>
      </c>
      <c r="G75" s="2">
        <f>ROUND(E75*F75,2)</f>
        <v>0</v>
      </c>
      <c r="H75" s="2">
        <f t="shared" si="6"/>
        <v>80.209999999999994</v>
      </c>
      <c r="J75" s="24"/>
      <c r="K75" s="24"/>
    </row>
    <row r="76" spans="1:11" ht="15.4" customHeight="1" x14ac:dyDescent="0.45">
      <c r="A76" s="9" t="s">
        <v>67</v>
      </c>
      <c r="B76" s="9" t="s">
        <v>27</v>
      </c>
      <c r="C76" s="28">
        <v>6.7716812952566272</v>
      </c>
      <c r="D76" s="9">
        <v>1</v>
      </c>
      <c r="E76" s="2">
        <f>ROUND(C76*D76,2)</f>
        <v>6.77</v>
      </c>
      <c r="F76" s="11">
        <v>0</v>
      </c>
      <c r="G76" s="2">
        <f>ROUND(E76*F76,2)</f>
        <v>0</v>
      </c>
      <c r="H76" s="2">
        <f t="shared" ref="H76" si="7">ROUND(E76-G76,2)</f>
        <v>6.77</v>
      </c>
      <c r="J76" s="24"/>
      <c r="K76" s="24"/>
    </row>
    <row r="77" spans="1:11" ht="13.5" customHeight="1" x14ac:dyDescent="0.45">
      <c r="A77" s="7" t="s">
        <v>40</v>
      </c>
      <c r="E77" s="8">
        <f>SUM(E73:E76)</f>
        <v>222.41</v>
      </c>
      <c r="G77" s="12">
        <f>SUM(G73:G75)</f>
        <v>0</v>
      </c>
      <c r="H77" s="12">
        <f t="shared" si="6"/>
        <v>222.41</v>
      </c>
      <c r="J77" s="24"/>
      <c r="K77" s="24"/>
    </row>
    <row r="78" spans="1:11" ht="13.5" customHeight="1" x14ac:dyDescent="0.45">
      <c r="A78" s="7" t="s">
        <v>133</v>
      </c>
      <c r="E78" s="8">
        <f>+E69+E77</f>
        <v>1058.2435874999999</v>
      </c>
      <c r="G78" s="12">
        <f>+G69+G77</f>
        <v>0</v>
      </c>
      <c r="H78" s="12">
        <f t="shared" si="6"/>
        <v>1058.24</v>
      </c>
      <c r="J78" s="24"/>
      <c r="K78" s="24"/>
    </row>
    <row r="79" spans="1:11" x14ac:dyDescent="0.45">
      <c r="A79" s="7" t="s">
        <v>134</v>
      </c>
      <c r="E79" s="22">
        <f>+E13-E78</f>
        <v>-72.243587499999876</v>
      </c>
      <c r="G79" s="12">
        <f>+G11-G78</f>
        <v>246.5</v>
      </c>
      <c r="H79" s="23">
        <f t="shared" si="6"/>
        <v>-318.74</v>
      </c>
      <c r="J79" s="24"/>
      <c r="K79" s="24"/>
    </row>
    <row r="80" spans="1:11" ht="8.25" customHeight="1" x14ac:dyDescent="0.45">
      <c r="A80" t="s">
        <v>135</v>
      </c>
      <c r="J80" s="25"/>
      <c r="K80" s="25"/>
    </row>
    <row r="81" spans="1:8" x14ac:dyDescent="0.45">
      <c r="A81" s="13" t="s">
        <v>71</v>
      </c>
      <c r="B81" s="32"/>
      <c r="C81" s="32"/>
      <c r="D81" s="32"/>
      <c r="E81" s="32"/>
      <c r="F81" s="32"/>
      <c r="G81" s="32"/>
      <c r="H81" s="32"/>
    </row>
    <row r="82" spans="1:8" x14ac:dyDescent="0.45">
      <c r="A82" s="13" t="s">
        <v>143</v>
      </c>
      <c r="B82" s="32"/>
      <c r="C82" s="32"/>
      <c r="D82" s="32"/>
      <c r="E82" s="32"/>
      <c r="F82" s="32"/>
      <c r="G82" s="32"/>
      <c r="H82" s="32"/>
    </row>
    <row r="83" spans="1:8" x14ac:dyDescent="0.45">
      <c r="A83" t="s">
        <v>72</v>
      </c>
      <c r="B83" s="32"/>
      <c r="C83" s="32"/>
      <c r="D83" s="32"/>
      <c r="E83" s="32"/>
      <c r="F83" s="32"/>
      <c r="G83" s="32"/>
      <c r="H83" s="32"/>
    </row>
    <row r="84" spans="1:8" x14ac:dyDescent="0.45">
      <c r="A84" t="s">
        <v>73</v>
      </c>
      <c r="C84"/>
      <c r="E84"/>
    </row>
    <row r="85" spans="1:8" x14ac:dyDescent="0.45">
      <c r="C85"/>
      <c r="E85"/>
    </row>
    <row r="86" spans="1:8" x14ac:dyDescent="0.45">
      <c r="C86"/>
      <c r="E86"/>
    </row>
    <row r="87" spans="1:8" x14ac:dyDescent="0.45">
      <c r="C87"/>
      <c r="E87"/>
    </row>
    <row r="88" spans="1:8" x14ac:dyDescent="0.45">
      <c r="C88"/>
      <c r="E88"/>
    </row>
  </sheetData>
  <mergeCells count="6">
    <mergeCell ref="A5:H5"/>
    <mergeCell ref="A6:H6"/>
    <mergeCell ref="A7:H7"/>
    <mergeCell ref="F8:G8"/>
    <mergeCell ref="A2:A3"/>
    <mergeCell ref="B2:H3"/>
  </mergeCells>
  <pageMargins left="0.75" right="0.75" top="1" bottom="1" header="0.5" footer="0.5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CE958F-7918-434E-A040-1EC220F4F7AF}">
  <dimension ref="A1:Z45"/>
  <sheetViews>
    <sheetView workbookViewId="0">
      <selection activeCell="A2" sqref="A2:D2"/>
    </sheetView>
  </sheetViews>
  <sheetFormatPr defaultColWidth="8.73046875" defaultRowHeight="12.75" x14ac:dyDescent="0.35"/>
  <cols>
    <col min="1" max="1" width="23.73046875" style="37" customWidth="1"/>
    <col min="2" max="2" width="8.73046875" style="37" bestFit="1" customWidth="1"/>
    <col min="3" max="3" width="26.3984375" style="37" customWidth="1"/>
    <col min="4" max="4" width="41.86328125" style="37" customWidth="1"/>
    <col min="5" max="5" width="20.73046875" style="37" bestFit="1" customWidth="1"/>
    <col min="6" max="16384" width="8.73046875" style="37"/>
  </cols>
  <sheetData>
    <row r="1" spans="1:26" s="35" customFormat="1" ht="13.15" thickBot="1" x14ac:dyDescent="0.4"/>
    <row r="2" spans="1:26" ht="15.75" customHeight="1" thickBot="1" x14ac:dyDescent="0.45">
      <c r="A2" s="106" t="s">
        <v>79</v>
      </c>
      <c r="B2" s="107"/>
      <c r="C2" s="107"/>
      <c r="D2" s="107"/>
      <c r="E2" s="36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35"/>
      <c r="T2" s="35"/>
      <c r="U2" s="35"/>
      <c r="V2" s="35"/>
      <c r="W2" s="35"/>
      <c r="X2" s="35"/>
      <c r="Y2" s="35"/>
      <c r="Z2" s="35"/>
    </row>
    <row r="3" spans="1:26" ht="13.5" customHeight="1" thickBot="1" x14ac:dyDescent="0.45">
      <c r="A3" s="38" t="s">
        <v>80</v>
      </c>
      <c r="B3" s="39" t="s">
        <v>81</v>
      </c>
      <c r="C3" s="40" t="s">
        <v>82</v>
      </c>
      <c r="D3" s="41"/>
      <c r="E3" s="40" t="s">
        <v>83</v>
      </c>
      <c r="F3" s="35"/>
      <c r="G3" s="35"/>
      <c r="H3" s="35"/>
      <c r="I3" s="35"/>
      <c r="J3" s="35"/>
      <c r="K3" s="35"/>
      <c r="L3" s="35"/>
      <c r="M3" s="35"/>
      <c r="N3" s="35"/>
      <c r="O3" s="35"/>
      <c r="P3" s="35"/>
      <c r="Q3" s="35"/>
      <c r="R3" s="35"/>
      <c r="S3" s="35"/>
      <c r="T3" s="35"/>
      <c r="U3" s="35"/>
      <c r="V3" s="35"/>
      <c r="W3" s="35"/>
      <c r="X3" s="35"/>
      <c r="Y3" s="35"/>
      <c r="Z3" s="35"/>
    </row>
    <row r="4" spans="1:26" ht="12.75" customHeight="1" x14ac:dyDescent="0.4">
      <c r="A4" s="42" t="s">
        <v>84</v>
      </c>
      <c r="B4" s="43" t="s">
        <v>85</v>
      </c>
      <c r="C4" s="44" t="s">
        <v>86</v>
      </c>
      <c r="D4" s="42"/>
      <c r="E4" s="45">
        <v>12.701368682852888</v>
      </c>
      <c r="F4" s="35"/>
      <c r="G4" s="35"/>
      <c r="H4" s="35"/>
      <c r="I4" s="35"/>
      <c r="J4" s="35"/>
      <c r="K4" s="35"/>
      <c r="L4" s="35"/>
      <c r="M4" s="35"/>
      <c r="N4" s="35"/>
      <c r="O4" s="35"/>
      <c r="P4" s="35"/>
      <c r="Q4" s="35"/>
      <c r="R4" s="35"/>
      <c r="S4" s="35"/>
      <c r="T4" s="35"/>
      <c r="U4" s="35"/>
      <c r="V4" s="35"/>
      <c r="W4" s="35"/>
      <c r="X4" s="35"/>
      <c r="Y4" s="35"/>
      <c r="Z4" s="35"/>
    </row>
    <row r="5" spans="1:26" ht="13.15" x14ac:dyDescent="0.4">
      <c r="A5" s="46" t="s">
        <v>87</v>
      </c>
      <c r="B5" s="43" t="s">
        <v>88</v>
      </c>
      <c r="C5" s="47" t="s">
        <v>89</v>
      </c>
      <c r="D5" s="48"/>
      <c r="E5" s="49">
        <v>7.8927152755536598</v>
      </c>
      <c r="F5" s="50"/>
      <c r="G5" s="35"/>
      <c r="H5" s="35"/>
      <c r="I5" s="35"/>
      <c r="J5" s="35"/>
      <c r="K5" s="35"/>
      <c r="L5" s="35"/>
      <c r="M5" s="35"/>
      <c r="N5" s="35"/>
      <c r="O5" s="35"/>
      <c r="P5" s="35"/>
      <c r="Q5" s="35"/>
      <c r="R5" s="35"/>
      <c r="S5" s="35"/>
      <c r="T5" s="35"/>
      <c r="U5" s="35"/>
      <c r="V5" s="35"/>
      <c r="W5" s="35"/>
      <c r="X5" s="35"/>
      <c r="Y5" s="35"/>
      <c r="Z5" s="35"/>
    </row>
    <row r="6" spans="1:26" ht="13.5" customHeight="1" x14ac:dyDescent="0.4">
      <c r="A6" s="46" t="s">
        <v>90</v>
      </c>
      <c r="B6" s="43" t="s">
        <v>91</v>
      </c>
      <c r="C6" s="44" t="s">
        <v>86</v>
      </c>
      <c r="D6" s="46"/>
      <c r="E6" s="45">
        <v>8.2425180152377227</v>
      </c>
      <c r="F6" s="35"/>
      <c r="G6" s="35"/>
      <c r="H6" s="35"/>
      <c r="I6" s="35"/>
      <c r="J6" s="35"/>
      <c r="K6" s="35"/>
      <c r="L6" s="35"/>
      <c r="M6" s="35"/>
      <c r="N6" s="35"/>
      <c r="O6" s="35"/>
      <c r="P6" s="35"/>
      <c r="Q6" s="35"/>
      <c r="R6" s="35"/>
      <c r="S6" s="35"/>
      <c r="T6" s="35"/>
      <c r="U6" s="35"/>
      <c r="V6" s="35"/>
      <c r="W6" s="35"/>
      <c r="X6" s="35"/>
      <c r="Y6" s="35"/>
      <c r="Z6" s="35"/>
    </row>
    <row r="7" spans="1:26" ht="13.15" x14ac:dyDescent="0.4">
      <c r="A7" s="51" t="s">
        <v>92</v>
      </c>
      <c r="B7" s="43"/>
      <c r="C7" s="44" t="s">
        <v>93</v>
      </c>
      <c r="D7" s="48"/>
      <c r="E7" s="49">
        <v>0.45087718275921151</v>
      </c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35"/>
      <c r="T7" s="35"/>
      <c r="U7" s="35"/>
      <c r="V7" s="35"/>
      <c r="W7" s="35"/>
      <c r="X7" s="35"/>
      <c r="Y7" s="35"/>
      <c r="Z7" s="35"/>
    </row>
    <row r="8" spans="1:26" ht="13.15" x14ac:dyDescent="0.4">
      <c r="A8" s="52" t="s">
        <v>94</v>
      </c>
      <c r="B8" s="53"/>
      <c r="C8" s="54" t="s">
        <v>95</v>
      </c>
      <c r="D8" s="48" t="s">
        <v>96</v>
      </c>
      <c r="E8" s="49">
        <v>13</v>
      </c>
      <c r="F8" s="35"/>
      <c r="G8" s="35"/>
      <c r="H8" s="35"/>
      <c r="I8" s="55"/>
      <c r="J8" s="35"/>
      <c r="K8" s="35"/>
      <c r="L8" s="35"/>
      <c r="M8" s="35"/>
      <c r="N8" s="35"/>
      <c r="O8" s="35"/>
      <c r="P8" s="35"/>
      <c r="Q8" s="35"/>
      <c r="R8" s="35"/>
      <c r="S8" s="35"/>
      <c r="T8" s="35"/>
      <c r="U8" s="35"/>
      <c r="V8" s="35"/>
      <c r="W8" s="35"/>
      <c r="X8" s="35"/>
      <c r="Y8" s="35"/>
      <c r="Z8" s="35"/>
    </row>
    <row r="9" spans="1:26" ht="13.15" x14ac:dyDescent="0.4">
      <c r="A9" s="46" t="s">
        <v>94</v>
      </c>
      <c r="B9" s="43"/>
      <c r="C9" s="54" t="s">
        <v>97</v>
      </c>
      <c r="D9" s="48" t="s">
        <v>98</v>
      </c>
      <c r="E9" s="49">
        <v>65.734999999999999</v>
      </c>
      <c r="F9" s="35"/>
      <c r="G9" s="35"/>
      <c r="H9" s="35"/>
      <c r="I9" s="35"/>
      <c r="J9" s="35"/>
      <c r="K9" s="35"/>
      <c r="L9" s="35"/>
      <c r="M9" s="35"/>
      <c r="N9" s="35"/>
      <c r="O9" s="35"/>
      <c r="P9" s="35"/>
      <c r="Q9" s="35"/>
      <c r="R9" s="35"/>
      <c r="S9" s="35"/>
      <c r="T9" s="35"/>
      <c r="U9" s="35"/>
      <c r="V9" s="35"/>
      <c r="W9" s="35"/>
      <c r="X9" s="35"/>
      <c r="Y9" s="35"/>
      <c r="Z9" s="35"/>
    </row>
    <row r="10" spans="1:26" ht="13.15" x14ac:dyDescent="0.4">
      <c r="A10" s="56" t="s">
        <v>99</v>
      </c>
      <c r="B10" s="57" t="s">
        <v>100</v>
      </c>
      <c r="C10" s="58" t="s">
        <v>101</v>
      </c>
      <c r="D10" s="59" t="s">
        <v>102</v>
      </c>
      <c r="E10" s="60">
        <v>55.620295480170299</v>
      </c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</row>
    <row r="11" spans="1:26" ht="13.15" x14ac:dyDescent="0.4">
      <c r="A11" s="56" t="s">
        <v>103</v>
      </c>
      <c r="B11" s="57"/>
      <c r="C11" s="58" t="s">
        <v>104</v>
      </c>
      <c r="D11" s="59"/>
      <c r="E11" s="60">
        <v>3.6607433875980364</v>
      </c>
      <c r="F11" s="35"/>
      <c r="G11" s="35"/>
      <c r="H11" s="35"/>
      <c r="I11" s="35"/>
      <c r="J11" s="35"/>
      <c r="K11" s="35"/>
      <c r="L11" s="35"/>
      <c r="M11" s="35"/>
      <c r="N11" s="35"/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35"/>
    </row>
    <row r="12" spans="1:26" ht="13.15" x14ac:dyDescent="0.4">
      <c r="A12" s="56" t="s">
        <v>105</v>
      </c>
      <c r="B12" s="57"/>
      <c r="C12" s="58" t="s">
        <v>106</v>
      </c>
      <c r="D12" s="59"/>
      <c r="E12" s="60">
        <v>2.2440920562614419</v>
      </c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5"/>
      <c r="X12" s="35"/>
      <c r="Y12" s="35"/>
      <c r="Z12" s="35"/>
    </row>
    <row r="13" spans="1:26" ht="14.25" customHeight="1" x14ac:dyDescent="0.4">
      <c r="A13" s="56" t="s">
        <v>107</v>
      </c>
      <c r="B13" s="61"/>
      <c r="C13" s="58" t="s">
        <v>108</v>
      </c>
      <c r="D13" s="62" t="s">
        <v>109</v>
      </c>
      <c r="E13" s="60">
        <v>43.228999999999999</v>
      </c>
      <c r="F13" s="35"/>
      <c r="G13" s="35"/>
      <c r="H13" s="35"/>
      <c r="I13" s="35"/>
      <c r="J13" s="35"/>
      <c r="K13" s="35"/>
      <c r="L13" s="35"/>
      <c r="M13" s="35"/>
      <c r="N13" s="35"/>
      <c r="O13" s="35"/>
      <c r="P13" s="35"/>
      <c r="Q13" s="35"/>
      <c r="R13" s="35"/>
      <c r="S13" s="35"/>
      <c r="T13" s="35"/>
      <c r="U13" s="35"/>
      <c r="V13" s="35"/>
      <c r="W13" s="35"/>
      <c r="X13" s="35"/>
      <c r="Y13" s="35"/>
      <c r="Z13" s="35"/>
    </row>
    <row r="14" spans="1:26" ht="13.15" x14ac:dyDescent="0.4">
      <c r="A14" s="63" t="s">
        <v>107</v>
      </c>
      <c r="B14" s="61"/>
      <c r="C14" s="58" t="s">
        <v>108</v>
      </c>
      <c r="D14" s="62" t="s">
        <v>110</v>
      </c>
      <c r="E14" s="60">
        <v>61.997812500000002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</row>
    <row r="15" spans="1:26" ht="13.15" x14ac:dyDescent="0.4">
      <c r="A15" s="63" t="s">
        <v>107</v>
      </c>
      <c r="B15" s="61"/>
      <c r="C15" s="58" t="s">
        <v>108</v>
      </c>
      <c r="D15" s="62" t="s">
        <v>111</v>
      </c>
      <c r="E15" s="60">
        <v>47.841250000000002</v>
      </c>
      <c r="F15" s="35"/>
      <c r="G15" s="35"/>
      <c r="H15" s="35"/>
      <c r="I15" s="35"/>
      <c r="J15" s="35"/>
      <c r="K15" s="35"/>
      <c r="L15" s="35"/>
      <c r="M15" s="35"/>
      <c r="N15" s="35"/>
      <c r="O15" s="35"/>
      <c r="P15" s="35"/>
      <c r="Q15" s="35"/>
      <c r="R15" s="35"/>
      <c r="S15" s="35"/>
      <c r="T15" s="35"/>
      <c r="U15" s="35"/>
      <c r="V15" s="35"/>
      <c r="W15" s="35"/>
      <c r="X15" s="35"/>
      <c r="Y15" s="35"/>
      <c r="Z15" s="35"/>
    </row>
    <row r="16" spans="1:26" ht="13.15" x14ac:dyDescent="0.4">
      <c r="A16" s="63" t="s">
        <v>132</v>
      </c>
      <c r="B16" s="57"/>
      <c r="C16" s="58" t="s">
        <v>97</v>
      </c>
      <c r="D16" s="64" t="s">
        <v>112</v>
      </c>
      <c r="E16" s="60">
        <v>84.02</v>
      </c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  <c r="U16" s="35"/>
      <c r="V16" s="35"/>
      <c r="W16" s="35"/>
      <c r="X16" s="35"/>
      <c r="Y16" s="35"/>
      <c r="Z16" s="35"/>
    </row>
    <row r="17" spans="1:26" ht="14.25" x14ac:dyDescent="0.45">
      <c r="A17" s="63" t="s">
        <v>113</v>
      </c>
      <c r="B17" s="65"/>
      <c r="C17" s="58"/>
      <c r="D17" s="59"/>
      <c r="E17" s="66"/>
      <c r="F17" s="35"/>
      <c r="G17" s="35"/>
      <c r="H17" s="35"/>
      <c r="I17" s="35"/>
      <c r="J17" s="35"/>
      <c r="K17" s="35"/>
      <c r="L17" s="35"/>
      <c r="M17" s="35"/>
      <c r="N17" s="35"/>
      <c r="O17" s="35"/>
      <c r="P17" s="35"/>
      <c r="Q17" s="35"/>
      <c r="R17" s="35"/>
      <c r="S17" s="35"/>
      <c r="T17" s="35"/>
      <c r="U17" s="35"/>
      <c r="V17" s="35"/>
      <c r="W17" s="35"/>
      <c r="X17" s="35"/>
      <c r="Y17" s="35"/>
      <c r="Z17" s="35"/>
    </row>
    <row r="18" spans="1:26" ht="13.15" x14ac:dyDescent="0.4">
      <c r="A18" s="63" t="s">
        <v>107</v>
      </c>
      <c r="B18" s="65"/>
      <c r="C18" s="58" t="s">
        <v>97</v>
      </c>
      <c r="D18" s="59" t="s">
        <v>114</v>
      </c>
      <c r="E18" s="60">
        <v>38.08</v>
      </c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  <c r="U18" s="35"/>
      <c r="V18" s="35"/>
      <c r="W18" s="35"/>
      <c r="X18" s="35"/>
      <c r="Y18" s="35"/>
      <c r="Z18" s="35"/>
    </row>
    <row r="19" spans="1:26" ht="13.15" x14ac:dyDescent="0.4">
      <c r="A19" s="56" t="s">
        <v>107</v>
      </c>
      <c r="B19" s="57"/>
      <c r="C19" s="58" t="s">
        <v>115</v>
      </c>
      <c r="D19" s="59" t="s">
        <v>116</v>
      </c>
      <c r="E19" s="60">
        <v>19.04</v>
      </c>
      <c r="F19" s="35"/>
      <c r="G19" s="35"/>
      <c r="H19" s="35"/>
      <c r="I19" s="35"/>
      <c r="J19" s="35"/>
      <c r="K19" s="35"/>
      <c r="L19" s="35"/>
      <c r="M19" s="35"/>
      <c r="N19" s="35"/>
      <c r="O19" s="35"/>
      <c r="P19" s="35"/>
      <c r="Q19" s="35"/>
      <c r="R19" s="35"/>
      <c r="S19" s="35"/>
      <c r="T19" s="35"/>
      <c r="U19" s="35"/>
      <c r="V19" s="35"/>
      <c r="W19" s="35"/>
      <c r="X19" s="35"/>
      <c r="Y19" s="35"/>
      <c r="Z19" s="35"/>
    </row>
    <row r="20" spans="1:26" ht="13.15" x14ac:dyDescent="0.4">
      <c r="A20" s="56" t="s">
        <v>107</v>
      </c>
      <c r="B20" s="57"/>
      <c r="C20" s="58" t="s">
        <v>117</v>
      </c>
      <c r="D20" s="59" t="s">
        <v>118</v>
      </c>
      <c r="E20" s="60">
        <v>21.3203125</v>
      </c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  <c r="U20" s="35"/>
      <c r="V20" s="35"/>
      <c r="W20" s="35"/>
      <c r="X20" s="35"/>
      <c r="Y20" s="35"/>
      <c r="Z20" s="35"/>
    </row>
    <row r="21" spans="1:26" ht="13.5" thickBot="1" x14ac:dyDescent="0.45">
      <c r="A21" s="67" t="s">
        <v>119</v>
      </c>
      <c r="B21" s="68"/>
      <c r="C21" s="69"/>
      <c r="D21" s="59"/>
      <c r="E21" s="70"/>
      <c r="F21" s="35"/>
      <c r="G21" s="3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5"/>
      <c r="S21" s="35"/>
      <c r="T21" s="35"/>
      <c r="U21" s="35"/>
      <c r="V21" s="35"/>
      <c r="W21" s="35"/>
      <c r="X21" s="35"/>
      <c r="Y21" s="35"/>
      <c r="Z21" s="35"/>
    </row>
    <row r="22" spans="1:26" ht="13.15" x14ac:dyDescent="0.4">
      <c r="A22" s="71" t="s">
        <v>120</v>
      </c>
      <c r="B22" s="72" t="s">
        <v>121</v>
      </c>
      <c r="C22" s="73" t="s">
        <v>122</v>
      </c>
      <c r="D22" s="41"/>
      <c r="E22" s="74">
        <v>21.482450880291843</v>
      </c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  <c r="U22" s="35"/>
      <c r="V22" s="35"/>
      <c r="W22" s="35"/>
      <c r="X22" s="35"/>
      <c r="Y22" s="35"/>
      <c r="Z22" s="35"/>
    </row>
    <row r="23" spans="1:26" ht="13.15" x14ac:dyDescent="0.4">
      <c r="A23" s="71" t="s">
        <v>123</v>
      </c>
      <c r="B23" s="72" t="s">
        <v>124</v>
      </c>
      <c r="C23" s="73" t="s">
        <v>122</v>
      </c>
      <c r="D23" s="75"/>
      <c r="E23" s="76">
        <v>7.2378775283988324</v>
      </c>
      <c r="F23" s="35"/>
      <c r="G23" s="35"/>
      <c r="H23" s="35"/>
      <c r="I23" s="35"/>
      <c r="J23" s="35"/>
      <c r="K23" s="35"/>
      <c r="L23" s="35"/>
      <c r="M23" s="35"/>
      <c r="N23" s="35"/>
      <c r="O23" s="35"/>
      <c r="P23" s="35"/>
      <c r="Q23" s="35"/>
      <c r="R23" s="35"/>
      <c r="S23" s="35"/>
      <c r="T23" s="35"/>
      <c r="U23" s="35"/>
      <c r="V23" s="35"/>
      <c r="W23" s="35"/>
      <c r="X23" s="35"/>
      <c r="Y23" s="35"/>
      <c r="Z23" s="35"/>
    </row>
    <row r="24" spans="1:26" ht="13.5" thickBot="1" x14ac:dyDescent="0.45">
      <c r="A24" s="77" t="s">
        <v>125</v>
      </c>
      <c r="B24" s="78"/>
      <c r="C24" s="79" t="s">
        <v>122</v>
      </c>
      <c r="D24" s="80"/>
      <c r="E24" s="81">
        <v>8.0384786802150892</v>
      </c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  <c r="U24" s="35"/>
      <c r="V24" s="35"/>
      <c r="W24" s="35"/>
      <c r="X24" s="35"/>
      <c r="Y24" s="35"/>
      <c r="Z24" s="35"/>
    </row>
    <row r="25" spans="1:26" ht="13.15" x14ac:dyDescent="0.4">
      <c r="A25" s="82" t="s">
        <v>126</v>
      </c>
      <c r="B25" s="83"/>
      <c r="C25" s="84"/>
      <c r="D25" s="85"/>
      <c r="E25" s="86">
        <v>1.2202477958660121</v>
      </c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35"/>
      <c r="Q25" s="35"/>
      <c r="R25" s="35"/>
      <c r="S25" s="35"/>
      <c r="T25" s="35"/>
      <c r="U25" s="35"/>
      <c r="V25" s="35"/>
      <c r="W25" s="35"/>
      <c r="X25" s="35"/>
      <c r="Y25" s="35"/>
      <c r="Z25" s="35"/>
    </row>
    <row r="26" spans="1:26" ht="13.5" thickBot="1" x14ac:dyDescent="0.45">
      <c r="A26" s="87" t="s">
        <v>127</v>
      </c>
      <c r="B26" s="88" t="s">
        <v>128</v>
      </c>
      <c r="C26" s="89" t="s">
        <v>129</v>
      </c>
      <c r="D26" s="90"/>
      <c r="E26" s="91">
        <v>6.2804297023724605</v>
      </c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35"/>
      <c r="Q26" s="35"/>
      <c r="R26" s="35"/>
      <c r="S26" s="35"/>
      <c r="T26" s="35"/>
      <c r="U26" s="35"/>
      <c r="V26" s="35"/>
      <c r="W26" s="35"/>
      <c r="X26" s="35"/>
      <c r="Y26" s="35"/>
      <c r="Z26" s="35"/>
    </row>
    <row r="27" spans="1:26" ht="14.65" thickBot="1" x14ac:dyDescent="0.5">
      <c r="A27" s="92" t="s">
        <v>130</v>
      </c>
      <c r="B27" s="93"/>
      <c r="C27" s="93"/>
      <c r="D27" s="94" t="s">
        <v>131</v>
      </c>
      <c r="E27" s="95">
        <f>SUM(E4:E26)</f>
        <v>529.33546966757751</v>
      </c>
      <c r="F27" s="35"/>
      <c r="G27" s="35"/>
      <c r="H27" s="35"/>
      <c r="I27" s="35"/>
      <c r="J27" s="35"/>
      <c r="K27" s="35"/>
      <c r="L27" s="35"/>
      <c r="M27" s="35"/>
      <c r="N27" s="35"/>
      <c r="O27" s="35"/>
      <c r="P27" s="35"/>
      <c r="Q27" s="35"/>
      <c r="R27" s="35"/>
      <c r="S27" s="35"/>
      <c r="T27" s="35"/>
      <c r="U27" s="35"/>
      <c r="V27" s="35"/>
      <c r="W27" s="35"/>
      <c r="X27" s="35"/>
      <c r="Y27" s="35"/>
      <c r="Z27" s="35"/>
    </row>
    <row r="28" spans="1:26" x14ac:dyDescent="0.35">
      <c r="A28" s="35"/>
      <c r="B28" s="35"/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5"/>
      <c r="S28" s="35"/>
      <c r="T28" s="35"/>
      <c r="U28" s="35"/>
      <c r="V28" s="35"/>
      <c r="W28" s="35"/>
      <c r="X28" s="35"/>
      <c r="Y28" s="35"/>
      <c r="Z28" s="35"/>
    </row>
    <row r="29" spans="1:26" x14ac:dyDescent="0.35">
      <c r="A29" s="35"/>
      <c r="B29" s="35"/>
      <c r="C29" s="35"/>
      <c r="D29" s="35"/>
      <c r="E29" s="35"/>
      <c r="F29" s="35"/>
      <c r="G29" s="3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5"/>
      <c r="S29" s="35"/>
      <c r="T29" s="35"/>
      <c r="U29" s="35"/>
      <c r="V29" s="35"/>
      <c r="W29" s="35"/>
      <c r="X29" s="35"/>
      <c r="Y29" s="35"/>
      <c r="Z29" s="35"/>
    </row>
    <row r="30" spans="1:26" x14ac:dyDescent="0.35">
      <c r="A30" s="35"/>
      <c r="B30" s="35"/>
      <c r="C30" s="35"/>
      <c r="D30" s="35"/>
      <c r="E30" s="35"/>
      <c r="F30" s="35"/>
      <c r="G30" s="3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5"/>
      <c r="S30" s="35"/>
      <c r="T30" s="35"/>
      <c r="U30" s="35"/>
      <c r="V30" s="35"/>
      <c r="W30" s="35"/>
      <c r="X30" s="35"/>
      <c r="Y30" s="35"/>
      <c r="Z30" s="35"/>
    </row>
    <row r="31" spans="1:26" x14ac:dyDescent="0.35">
      <c r="A31" s="35"/>
      <c r="B31" s="35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</row>
    <row r="32" spans="1:26" x14ac:dyDescent="0.35">
      <c r="A32" s="35"/>
      <c r="B32" s="35"/>
      <c r="C32" s="35"/>
      <c r="D32" s="35"/>
      <c r="E32" s="35"/>
      <c r="F32" s="35"/>
      <c r="G32" s="3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</row>
    <row r="33" spans="1:26" x14ac:dyDescent="0.35">
      <c r="A33" s="35"/>
      <c r="B33" s="35"/>
      <c r="C33" s="35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5"/>
      <c r="S33" s="35"/>
      <c r="T33" s="35"/>
      <c r="U33" s="35"/>
      <c r="V33" s="35"/>
      <c r="W33" s="35"/>
      <c r="X33" s="35"/>
      <c r="Y33" s="35"/>
      <c r="Z33" s="35"/>
    </row>
    <row r="34" spans="1:26" x14ac:dyDescent="0.35">
      <c r="A34" s="35"/>
      <c r="B34" s="35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5"/>
      <c r="S34" s="35"/>
      <c r="T34" s="35"/>
      <c r="U34" s="35"/>
      <c r="V34" s="35"/>
      <c r="W34" s="35"/>
      <c r="X34" s="35"/>
      <c r="Y34" s="35"/>
      <c r="Z34" s="35"/>
    </row>
    <row r="35" spans="1:26" x14ac:dyDescent="0.35">
      <c r="A35" s="35"/>
      <c r="B35" s="35"/>
      <c r="C35" s="35"/>
      <c r="D35" s="35"/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5"/>
      <c r="U35" s="35"/>
      <c r="V35" s="35"/>
      <c r="W35" s="35"/>
      <c r="X35" s="35"/>
      <c r="Y35" s="35"/>
      <c r="Z35" s="35"/>
    </row>
    <row r="36" spans="1:26" x14ac:dyDescent="0.35">
      <c r="A36" s="35"/>
      <c r="B36" s="35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5"/>
      <c r="S36" s="35"/>
      <c r="T36" s="35"/>
      <c r="U36" s="35"/>
      <c r="V36" s="35"/>
      <c r="W36" s="35"/>
      <c r="X36" s="35"/>
      <c r="Y36" s="35"/>
      <c r="Z36" s="35"/>
    </row>
    <row r="37" spans="1:26" x14ac:dyDescent="0.35">
      <c r="A37" s="35"/>
      <c r="B37" s="35"/>
      <c r="C37" s="35"/>
      <c r="D37" s="35"/>
      <c r="E37" s="35"/>
      <c r="F37" s="35"/>
      <c r="G37" s="3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5"/>
      <c r="S37" s="35"/>
      <c r="T37" s="35"/>
      <c r="U37" s="35"/>
      <c r="V37" s="35"/>
      <c r="W37" s="35"/>
      <c r="X37" s="35"/>
      <c r="Y37" s="35"/>
      <c r="Z37" s="35"/>
    </row>
    <row r="38" spans="1:26" x14ac:dyDescent="0.35">
      <c r="A38" s="35"/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  <c r="U38" s="35"/>
      <c r="V38" s="35"/>
      <c r="W38" s="35"/>
      <c r="X38" s="35"/>
      <c r="Y38" s="35"/>
      <c r="Z38" s="35"/>
    </row>
    <row r="39" spans="1:26" x14ac:dyDescent="0.35">
      <c r="A39" s="35"/>
      <c r="B39" s="35"/>
      <c r="C39" s="35"/>
      <c r="D39" s="35"/>
      <c r="E39" s="35"/>
      <c r="F39" s="35"/>
      <c r="G39" s="35"/>
      <c r="H39" s="35"/>
      <c r="I39" s="35"/>
      <c r="J39" s="35"/>
      <c r="K39" s="35"/>
      <c r="L39" s="35"/>
      <c r="M39" s="35"/>
      <c r="N39" s="35"/>
      <c r="O39" s="35"/>
      <c r="P39" s="35"/>
      <c r="Q39" s="35"/>
      <c r="R39" s="35"/>
      <c r="S39" s="35"/>
      <c r="T39" s="35"/>
      <c r="U39" s="35"/>
      <c r="V39" s="35"/>
      <c r="W39" s="35"/>
      <c r="X39" s="35"/>
      <c r="Y39" s="35"/>
      <c r="Z39" s="35"/>
    </row>
    <row r="40" spans="1:26" x14ac:dyDescent="0.35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  <c r="V40" s="35"/>
      <c r="W40" s="35"/>
      <c r="X40" s="35"/>
      <c r="Y40" s="35"/>
      <c r="Z40" s="35"/>
    </row>
    <row r="41" spans="1:26" x14ac:dyDescent="0.35">
      <c r="A41" s="35"/>
      <c r="B41" s="35"/>
      <c r="C41" s="35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</row>
    <row r="42" spans="1:26" x14ac:dyDescent="0.35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5"/>
      <c r="P42" s="35"/>
      <c r="Q42" s="35"/>
      <c r="R42" s="35"/>
      <c r="S42" s="35"/>
      <c r="T42" s="35"/>
      <c r="U42" s="35"/>
      <c r="V42" s="35"/>
      <c r="W42" s="35"/>
      <c r="X42" s="35"/>
      <c r="Y42" s="35"/>
      <c r="Z42" s="35"/>
    </row>
    <row r="43" spans="1:26" x14ac:dyDescent="0.35">
      <c r="A43" s="35"/>
      <c r="B43" s="35"/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5"/>
      <c r="X43" s="35"/>
      <c r="Y43" s="35"/>
      <c r="Z43" s="35"/>
    </row>
    <row r="44" spans="1:26" x14ac:dyDescent="0.35">
      <c r="A44" s="35"/>
      <c r="B44" s="35"/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5"/>
      <c r="X44" s="35"/>
      <c r="Y44" s="35"/>
      <c r="Z44" s="35"/>
    </row>
    <row r="45" spans="1:26" x14ac:dyDescent="0.35">
      <c r="A45" s="35"/>
      <c r="B45" s="35"/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</row>
  </sheetData>
  <mergeCells count="1">
    <mergeCell ref="A2:D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Budget</vt:lpstr>
      <vt:lpstr>Field_Activities</vt:lpstr>
      <vt:lpstr>Field_Activities!Print_Area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Breana Jordan Watkins</dc:creator>
  <cp:lastModifiedBy>Breana Jordan Watkins</cp:lastModifiedBy>
  <dcterms:created xsi:type="dcterms:W3CDTF">2023-11-06T09:45:52Z</dcterms:created>
  <dcterms:modified xsi:type="dcterms:W3CDTF">2025-10-29T02:21:42Z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70d0e1-5e3d-4557-a9f8-84d8494b9cc8_Enabled">
    <vt:lpwstr>true</vt:lpwstr>
  </property>
  <property fmtid="{D5CDD505-2E9C-101B-9397-08002B2CF9AE}" pid="3" name="MSIP_Label_0570d0e1-5e3d-4557-a9f8-84d8494b9cc8_SetDate">
    <vt:lpwstr>2023-11-06T12:29:23Z</vt:lpwstr>
  </property>
  <property fmtid="{D5CDD505-2E9C-101B-9397-08002B2CF9AE}" pid="4" name="MSIP_Label_0570d0e1-5e3d-4557-a9f8-84d8494b9cc8_Method">
    <vt:lpwstr>Standard</vt:lpwstr>
  </property>
  <property fmtid="{D5CDD505-2E9C-101B-9397-08002B2CF9AE}" pid="5" name="MSIP_Label_0570d0e1-5e3d-4557-a9f8-84d8494b9cc8_Name">
    <vt:lpwstr>Public Data</vt:lpwstr>
  </property>
  <property fmtid="{D5CDD505-2E9C-101B-9397-08002B2CF9AE}" pid="6" name="MSIP_Label_0570d0e1-5e3d-4557-a9f8-84d8494b9cc8_SiteId">
    <vt:lpwstr>174d954f-585e-40c3-ae1c-01ada5f26723</vt:lpwstr>
  </property>
  <property fmtid="{D5CDD505-2E9C-101B-9397-08002B2CF9AE}" pid="7" name="MSIP_Label_0570d0e1-5e3d-4557-a9f8-84d8494b9cc8_ActionId">
    <vt:lpwstr>edd7066e-bf0c-47eb-afa9-1a2c29fc759b</vt:lpwstr>
  </property>
  <property fmtid="{D5CDD505-2E9C-101B-9397-08002B2CF9AE}" pid="8" name="MSIP_Label_0570d0e1-5e3d-4557-a9f8-84d8494b9cc8_ContentBits">
    <vt:lpwstr>0</vt:lpwstr>
  </property>
</Properties>
</file>