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2026 Crop Budget Files/Lease/"/>
    </mc:Choice>
  </mc:AlternateContent>
  <xr:revisionPtr revIDLastSave="267" documentId="8_{650787C8-196D-4D3C-BE53-AE5DE55E93FB}" xr6:coauthVersionLast="47" xr6:coauthVersionMax="47" xr10:uidLastSave="{6BA18F58-1D92-487F-8FE7-66A1A2CEEFF4}"/>
  <bookViews>
    <workbookView xWindow="-26460" yWindow="420" windowWidth="14535" windowHeight="13410" xr2:uid="{D29855A1-290D-4B7F-A9E5-99329D8F031A}"/>
  </bookViews>
  <sheets>
    <sheet name="Field_Activities_Clearfield" sheetId="2" r:id="rId1"/>
    <sheet name="Budget_Clearfield" sheetId="1" r:id="rId2"/>
    <sheet name="Field_Activities_Conventional" sheetId="3" r:id="rId3"/>
    <sheet name="Budget_Conventional" sheetId="4" r:id="rId4"/>
    <sheet name="Field_Activities_FPHybrid" sheetId="5" r:id="rId5"/>
    <sheet name="Budget_FullPageHybrid" sheetId="6" r:id="rId6"/>
    <sheet name="Field_Activities_Hybrid" sheetId="7" r:id="rId7"/>
    <sheet name="Budget_Hybrid" sheetId="8" r:id="rId8"/>
    <sheet name="Field_Activities_MaxAce" sheetId="9" r:id="rId9"/>
    <sheet name="Budget_MaxAce" sheetId="10" r:id="rId10"/>
    <sheet name="Field_Activities_Provisia" sheetId="11" r:id="rId11"/>
    <sheet name="Budget_Provisia" sheetId="12" r:id="rId12"/>
  </sheets>
  <definedNames>
    <definedName name="_xlnm.Print_Area" localSheetId="0">Field_Activities_Clearfield!$A$2:$D$18</definedName>
    <definedName name="_xlnm.Print_Area" localSheetId="2">Field_Activities_Conventional!$A$2:$D$18</definedName>
    <definedName name="_xlnm.Print_Area" localSheetId="4">Field_Activities_FPHybrid!$A$2:$D$18</definedName>
    <definedName name="_xlnm.Print_Area" localSheetId="6">Field_Activities_Hybrid!$A$2:$D$21</definedName>
    <definedName name="_xlnm.Print_Area" localSheetId="8">Field_Activities_MaxAce!$A$2:$D$18</definedName>
    <definedName name="_xlnm.Print_Area" localSheetId="10">Field_Activities_Provisia!$A$2:$D$18</definedName>
    <definedName name="Production" localSheetId="6">#REF!</definedName>
    <definedName name="Production">#REF!</definedName>
    <definedName name="row" localSheetId="6">#REF!</definedName>
    <definedName name="row">#REF!</definedName>
    <definedName name="same" localSheetId="6">#REF!</definedName>
    <definedName name="same">#REF!</definedName>
    <definedName name="Technology" localSheetId="6">#REF!</definedName>
    <definedName name="Technology">#REF!</definedName>
    <definedName name="Tillage" localSheetId="6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2" l="1"/>
  <c r="H76" i="12" s="1"/>
  <c r="E76" i="12"/>
  <c r="G75" i="12"/>
  <c r="E75" i="12"/>
  <c r="H75" i="12" s="1"/>
  <c r="E74" i="12"/>
  <c r="E73" i="12"/>
  <c r="G73" i="12" s="1"/>
  <c r="D67" i="12"/>
  <c r="E67" i="12" s="1"/>
  <c r="E66" i="12"/>
  <c r="G66" i="12" s="1"/>
  <c r="E64" i="12"/>
  <c r="E62" i="12"/>
  <c r="G62" i="12" s="1"/>
  <c r="E61" i="12"/>
  <c r="E60" i="12"/>
  <c r="G60" i="12" s="1"/>
  <c r="D58" i="12"/>
  <c r="E58" i="12" s="1"/>
  <c r="E57" i="12"/>
  <c r="G57" i="12" s="1"/>
  <c r="G56" i="12"/>
  <c r="H56" i="12" s="1"/>
  <c r="E56" i="12"/>
  <c r="G54" i="12"/>
  <c r="E54" i="12"/>
  <c r="H54" i="12" s="1"/>
  <c r="D52" i="12"/>
  <c r="E52" i="12" s="1"/>
  <c r="D51" i="12"/>
  <c r="E51" i="12" s="1"/>
  <c r="E49" i="12"/>
  <c r="G49" i="12" s="1"/>
  <c r="E47" i="12"/>
  <c r="E45" i="12"/>
  <c r="E44" i="12"/>
  <c r="E41" i="12"/>
  <c r="G41" i="12" s="1"/>
  <c r="C41" i="12"/>
  <c r="E39" i="12"/>
  <c r="G39" i="12" s="1"/>
  <c r="E37" i="12"/>
  <c r="G37" i="12" s="1"/>
  <c r="G36" i="12"/>
  <c r="H36" i="12" s="1"/>
  <c r="E36" i="12"/>
  <c r="G35" i="12"/>
  <c r="E35" i="12"/>
  <c r="H35" i="12" s="1"/>
  <c r="E34" i="12"/>
  <c r="G34" i="12" s="1"/>
  <c r="E33" i="12"/>
  <c r="G33" i="12" s="1"/>
  <c r="G32" i="12"/>
  <c r="H32" i="12" s="1"/>
  <c r="E32" i="12"/>
  <c r="G31" i="12"/>
  <c r="E31" i="12"/>
  <c r="H31" i="12" s="1"/>
  <c r="E30" i="12"/>
  <c r="G30" i="12" s="1"/>
  <c r="E28" i="12"/>
  <c r="G27" i="12"/>
  <c r="H27" i="12" s="1"/>
  <c r="E27" i="12"/>
  <c r="G26" i="12"/>
  <c r="E26" i="12"/>
  <c r="H26" i="12" s="1"/>
  <c r="E25" i="12"/>
  <c r="G25" i="12" s="1"/>
  <c r="E23" i="12"/>
  <c r="G22" i="12"/>
  <c r="H22" i="12" s="1"/>
  <c r="E22" i="12"/>
  <c r="G21" i="12"/>
  <c r="E21" i="12"/>
  <c r="H21" i="12" s="1"/>
  <c r="E19" i="12"/>
  <c r="E13" i="12"/>
  <c r="E12" i="12"/>
  <c r="G12" i="12" s="1"/>
  <c r="E11" i="12"/>
  <c r="E27" i="11"/>
  <c r="E77" i="10"/>
  <c r="G77" i="10" s="1"/>
  <c r="E76" i="10"/>
  <c r="E75" i="10"/>
  <c r="E74" i="10"/>
  <c r="E78" i="10" s="1"/>
  <c r="D68" i="10"/>
  <c r="E68" i="10" s="1"/>
  <c r="D67" i="10"/>
  <c r="E67" i="10" s="1"/>
  <c r="D65" i="10"/>
  <c r="E65" i="10" s="1"/>
  <c r="E63" i="10"/>
  <c r="E62" i="10"/>
  <c r="G62" i="10" s="1"/>
  <c r="H62" i="10" s="1"/>
  <c r="E61" i="10"/>
  <c r="G61" i="10" s="1"/>
  <c r="H61" i="10" s="1"/>
  <c r="D59" i="10"/>
  <c r="E59" i="10" s="1"/>
  <c r="E58" i="10"/>
  <c r="G58" i="10" s="1"/>
  <c r="H58" i="10" s="1"/>
  <c r="E57" i="10"/>
  <c r="G57" i="10" s="1"/>
  <c r="H57" i="10" s="1"/>
  <c r="E55" i="10"/>
  <c r="D53" i="10"/>
  <c r="E53" i="10" s="1"/>
  <c r="E52" i="10"/>
  <c r="D52" i="10"/>
  <c r="E50" i="10"/>
  <c r="E48" i="10"/>
  <c r="G46" i="10"/>
  <c r="H46" i="10" s="1"/>
  <c r="E46" i="10"/>
  <c r="G45" i="10"/>
  <c r="H45" i="10" s="1"/>
  <c r="E45" i="10"/>
  <c r="C42" i="10"/>
  <c r="E42" i="10" s="1"/>
  <c r="E40" i="10"/>
  <c r="G40" i="10" s="1"/>
  <c r="G38" i="10"/>
  <c r="H38" i="10" s="1"/>
  <c r="E38" i="10"/>
  <c r="E37" i="10"/>
  <c r="E36" i="10"/>
  <c r="G36" i="10" s="1"/>
  <c r="G35" i="10"/>
  <c r="H35" i="10" s="1"/>
  <c r="E35" i="10"/>
  <c r="G34" i="10"/>
  <c r="H34" i="10" s="1"/>
  <c r="E34" i="10"/>
  <c r="E33" i="10"/>
  <c r="E32" i="10"/>
  <c r="G32" i="10" s="1"/>
  <c r="G31" i="10"/>
  <c r="H31" i="10" s="1"/>
  <c r="E31" i="10"/>
  <c r="G30" i="10"/>
  <c r="H30" i="10" s="1"/>
  <c r="E30" i="10"/>
  <c r="E28" i="10"/>
  <c r="E27" i="10"/>
  <c r="E26" i="10"/>
  <c r="G26" i="10" s="1"/>
  <c r="H26" i="10" s="1"/>
  <c r="E25" i="10"/>
  <c r="G25" i="10" s="1"/>
  <c r="H25" i="10" s="1"/>
  <c r="E23" i="10"/>
  <c r="E22" i="10"/>
  <c r="E21" i="10"/>
  <c r="E19" i="10"/>
  <c r="E13" i="10"/>
  <c r="E12" i="10"/>
  <c r="G12" i="10" s="1"/>
  <c r="H12" i="10" s="1"/>
  <c r="E11" i="10"/>
  <c r="G11" i="10" s="1"/>
  <c r="E27" i="9"/>
  <c r="G76" i="8"/>
  <c r="H76" i="8" s="1"/>
  <c r="E76" i="8"/>
  <c r="E75" i="8"/>
  <c r="E74" i="8"/>
  <c r="E73" i="8"/>
  <c r="D67" i="8"/>
  <c r="E67" i="8" s="1"/>
  <c r="G66" i="8"/>
  <c r="H66" i="8" s="1"/>
  <c r="E66" i="8"/>
  <c r="E64" i="8"/>
  <c r="G64" i="8" s="1"/>
  <c r="H64" i="8" s="1"/>
  <c r="E62" i="8"/>
  <c r="E61" i="8"/>
  <c r="G61" i="8" s="1"/>
  <c r="G60" i="8"/>
  <c r="H60" i="8" s="1"/>
  <c r="E60" i="8"/>
  <c r="E58" i="8"/>
  <c r="G58" i="8" s="1"/>
  <c r="H58" i="8" s="1"/>
  <c r="E57" i="8"/>
  <c r="E56" i="8"/>
  <c r="G54" i="8"/>
  <c r="H54" i="8" s="1"/>
  <c r="E54" i="8"/>
  <c r="E52" i="8"/>
  <c r="G52" i="8" s="1"/>
  <c r="H52" i="8" s="1"/>
  <c r="E51" i="8"/>
  <c r="G51" i="8" s="1"/>
  <c r="E49" i="8"/>
  <c r="G47" i="8"/>
  <c r="H47" i="8" s="1"/>
  <c r="E47" i="8"/>
  <c r="E45" i="8"/>
  <c r="G45" i="8" s="1"/>
  <c r="H45" i="8" s="1"/>
  <c r="E44" i="8"/>
  <c r="G44" i="8" s="1"/>
  <c r="E41" i="8"/>
  <c r="G41" i="8" s="1"/>
  <c r="G39" i="8"/>
  <c r="H39" i="8" s="1"/>
  <c r="E39" i="8"/>
  <c r="E37" i="8"/>
  <c r="G37" i="8" s="1"/>
  <c r="H37" i="8" s="1"/>
  <c r="E36" i="8"/>
  <c r="E35" i="8"/>
  <c r="G34" i="8"/>
  <c r="H34" i="8" s="1"/>
  <c r="E34" i="8"/>
  <c r="E33" i="8"/>
  <c r="G33" i="8" s="1"/>
  <c r="H33" i="8" s="1"/>
  <c r="E32" i="8"/>
  <c r="G32" i="8" s="1"/>
  <c r="E31" i="8"/>
  <c r="G30" i="8"/>
  <c r="H30" i="8" s="1"/>
  <c r="E30" i="8"/>
  <c r="E28" i="8"/>
  <c r="G28" i="8" s="1"/>
  <c r="H28" i="8" s="1"/>
  <c r="E27" i="8"/>
  <c r="G27" i="8" s="1"/>
  <c r="E26" i="8"/>
  <c r="G25" i="8"/>
  <c r="H25" i="8" s="1"/>
  <c r="E25" i="8"/>
  <c r="E23" i="8"/>
  <c r="E22" i="8"/>
  <c r="E21" i="8"/>
  <c r="G21" i="8" s="1"/>
  <c r="G19" i="8"/>
  <c r="H19" i="8" s="1"/>
  <c r="E19" i="8"/>
  <c r="E12" i="8"/>
  <c r="G12" i="8" s="1"/>
  <c r="E11" i="8"/>
  <c r="G11" i="8" s="1"/>
  <c r="E27" i="7"/>
  <c r="E77" i="6"/>
  <c r="G77" i="6" s="1"/>
  <c r="E76" i="6"/>
  <c r="E75" i="6"/>
  <c r="E74" i="6"/>
  <c r="G74" i="6" s="1"/>
  <c r="D68" i="6"/>
  <c r="E68" i="6" s="1"/>
  <c r="E67" i="6"/>
  <c r="G67" i="6" s="1"/>
  <c r="H67" i="6" s="1"/>
  <c r="E65" i="6"/>
  <c r="E63" i="6"/>
  <c r="E62" i="6"/>
  <c r="G62" i="6" s="1"/>
  <c r="E61" i="6"/>
  <c r="G61" i="6" s="1"/>
  <c r="H61" i="6" s="1"/>
  <c r="E59" i="6"/>
  <c r="E58" i="6"/>
  <c r="E57" i="6"/>
  <c r="G57" i="6" s="1"/>
  <c r="E55" i="6"/>
  <c r="G55" i="6" s="1"/>
  <c r="H55" i="6" s="1"/>
  <c r="D53" i="6"/>
  <c r="E53" i="6" s="1"/>
  <c r="D52" i="6"/>
  <c r="E52" i="6" s="1"/>
  <c r="G50" i="6"/>
  <c r="H50" i="6" s="1"/>
  <c r="E50" i="6"/>
  <c r="G48" i="6"/>
  <c r="H48" i="6" s="1"/>
  <c r="E48" i="6"/>
  <c r="E46" i="6"/>
  <c r="G46" i="6" s="1"/>
  <c r="E45" i="6"/>
  <c r="G45" i="6" s="1"/>
  <c r="G42" i="6"/>
  <c r="H42" i="6" s="1"/>
  <c r="E42" i="6"/>
  <c r="G40" i="6"/>
  <c r="H40" i="6" s="1"/>
  <c r="E40" i="6"/>
  <c r="E38" i="6"/>
  <c r="E37" i="6"/>
  <c r="G36" i="6"/>
  <c r="H36" i="6" s="1"/>
  <c r="E36" i="6"/>
  <c r="G35" i="6"/>
  <c r="H35" i="6" s="1"/>
  <c r="E35" i="6"/>
  <c r="E34" i="6"/>
  <c r="E33" i="6"/>
  <c r="G33" i="6" s="1"/>
  <c r="G32" i="6"/>
  <c r="H32" i="6" s="1"/>
  <c r="E32" i="6"/>
  <c r="G31" i="6"/>
  <c r="E31" i="6"/>
  <c r="H31" i="6" s="1"/>
  <c r="E30" i="6"/>
  <c r="G30" i="6" s="1"/>
  <c r="E28" i="6"/>
  <c r="G27" i="6"/>
  <c r="H27" i="6" s="1"/>
  <c r="E27" i="6"/>
  <c r="G26" i="6"/>
  <c r="E26" i="6"/>
  <c r="H26" i="6" s="1"/>
  <c r="E25" i="6"/>
  <c r="E23" i="6"/>
  <c r="G23" i="6" s="1"/>
  <c r="G22" i="6"/>
  <c r="H22" i="6" s="1"/>
  <c r="E22" i="6"/>
  <c r="G21" i="6"/>
  <c r="E21" i="6"/>
  <c r="H21" i="6" s="1"/>
  <c r="E19" i="6"/>
  <c r="E13" i="6"/>
  <c r="E12" i="6"/>
  <c r="E11" i="6"/>
  <c r="G11" i="6" s="1"/>
  <c r="E27" i="5"/>
  <c r="E76" i="4"/>
  <c r="E75" i="4"/>
  <c r="E74" i="4"/>
  <c r="G74" i="4" s="1"/>
  <c r="H74" i="4" s="1"/>
  <c r="G73" i="4"/>
  <c r="H73" i="4" s="1"/>
  <c r="E73" i="4"/>
  <c r="E77" i="4" s="1"/>
  <c r="D67" i="4"/>
  <c r="E67" i="4" s="1"/>
  <c r="D66" i="4"/>
  <c r="E66" i="4" s="1"/>
  <c r="D64" i="4"/>
  <c r="E64" i="4" s="1"/>
  <c r="E62" i="4"/>
  <c r="G62" i="4" s="1"/>
  <c r="H62" i="4" s="1"/>
  <c r="G61" i="4"/>
  <c r="H61" i="4" s="1"/>
  <c r="E61" i="4"/>
  <c r="E60" i="4"/>
  <c r="D58" i="4"/>
  <c r="E58" i="4" s="1"/>
  <c r="E57" i="4"/>
  <c r="E56" i="4"/>
  <c r="G56" i="4" s="1"/>
  <c r="H56" i="4" s="1"/>
  <c r="G54" i="4"/>
  <c r="H54" i="4" s="1"/>
  <c r="E54" i="4"/>
  <c r="E52" i="4"/>
  <c r="D52" i="4"/>
  <c r="E51" i="4"/>
  <c r="D51" i="4"/>
  <c r="E49" i="4"/>
  <c r="E47" i="4"/>
  <c r="E45" i="4"/>
  <c r="G45" i="4" s="1"/>
  <c r="H45" i="4" s="1"/>
  <c r="G44" i="4"/>
  <c r="H44" i="4" s="1"/>
  <c r="E44" i="4"/>
  <c r="E41" i="4"/>
  <c r="C41" i="4"/>
  <c r="E39" i="4"/>
  <c r="E37" i="4"/>
  <c r="E36" i="4"/>
  <c r="G36" i="4" s="1"/>
  <c r="H36" i="4" s="1"/>
  <c r="G35" i="4"/>
  <c r="H35" i="4" s="1"/>
  <c r="E35" i="4"/>
  <c r="E34" i="4"/>
  <c r="E33" i="4"/>
  <c r="E32" i="4"/>
  <c r="G32" i="4" s="1"/>
  <c r="H32" i="4" s="1"/>
  <c r="G31" i="4"/>
  <c r="H31" i="4" s="1"/>
  <c r="E31" i="4"/>
  <c r="E30" i="4"/>
  <c r="E28" i="4"/>
  <c r="E27" i="4"/>
  <c r="G27" i="4" s="1"/>
  <c r="H27" i="4" s="1"/>
  <c r="G26" i="4"/>
  <c r="H26" i="4" s="1"/>
  <c r="E26" i="4"/>
  <c r="E25" i="4"/>
  <c r="E23" i="4"/>
  <c r="E22" i="4"/>
  <c r="G22" i="4" s="1"/>
  <c r="H22" i="4" s="1"/>
  <c r="G21" i="4"/>
  <c r="E21" i="4"/>
  <c r="E19" i="4"/>
  <c r="E12" i="4"/>
  <c r="E11" i="4"/>
  <c r="E13" i="4" s="1"/>
  <c r="E27" i="3"/>
  <c r="G58" i="12" l="1"/>
  <c r="H58" i="12" s="1"/>
  <c r="H47" i="12"/>
  <c r="G51" i="12"/>
  <c r="H51" i="12" s="1"/>
  <c r="H52" i="12"/>
  <c r="G52" i="12"/>
  <c r="H11" i="12"/>
  <c r="H74" i="12"/>
  <c r="G67" i="12"/>
  <c r="H67" i="12"/>
  <c r="G77" i="12"/>
  <c r="G61" i="12"/>
  <c r="H61" i="12" s="1"/>
  <c r="E77" i="12"/>
  <c r="H77" i="12" s="1"/>
  <c r="G23" i="12"/>
  <c r="H23" i="12" s="1"/>
  <c r="H33" i="12"/>
  <c r="H37" i="12"/>
  <c r="H57" i="12"/>
  <c r="H12" i="12"/>
  <c r="H41" i="12"/>
  <c r="H49" i="12"/>
  <c r="H60" i="12"/>
  <c r="H66" i="12"/>
  <c r="G44" i="12"/>
  <c r="H44" i="12" s="1"/>
  <c r="D68" i="12"/>
  <c r="E68" i="12" s="1"/>
  <c r="G74" i="12"/>
  <c r="G11" i="12"/>
  <c r="H25" i="12"/>
  <c r="H30" i="12"/>
  <c r="H34" i="12"/>
  <c r="H39" i="12"/>
  <c r="G47" i="12"/>
  <c r="G64" i="12"/>
  <c r="H64" i="12" s="1"/>
  <c r="G28" i="12"/>
  <c r="G45" i="12"/>
  <c r="H45" i="12" s="1"/>
  <c r="H73" i="12"/>
  <c r="H62" i="12"/>
  <c r="G19" i="12"/>
  <c r="H19" i="12" s="1"/>
  <c r="G59" i="10"/>
  <c r="H59" i="10"/>
  <c r="G65" i="10"/>
  <c r="H65" i="10" s="1"/>
  <c r="D69" i="10"/>
  <c r="E69" i="10" s="1"/>
  <c r="H63" i="10"/>
  <c r="G67" i="10"/>
  <c r="H67" i="10"/>
  <c r="H68" i="10"/>
  <c r="G68" i="10"/>
  <c r="G53" i="10"/>
  <c r="H53" i="10"/>
  <c r="H48" i="10"/>
  <c r="H11" i="10"/>
  <c r="E17" i="10"/>
  <c r="H17" i="10" s="1"/>
  <c r="G13" i="10"/>
  <c r="H76" i="10"/>
  <c r="H75" i="10"/>
  <c r="H13" i="10"/>
  <c r="G42" i="10"/>
  <c r="H42" i="10"/>
  <c r="H40" i="10"/>
  <c r="H77" i="10"/>
  <c r="G74" i="10"/>
  <c r="G78" i="10" s="1"/>
  <c r="H78" i="10" s="1"/>
  <c r="G28" i="10"/>
  <c r="H28" i="10" s="1"/>
  <c r="G22" i="10"/>
  <c r="H22" i="10" s="1"/>
  <c r="H32" i="10"/>
  <c r="G55" i="10"/>
  <c r="H55" i="10" s="1"/>
  <c r="G33" i="10"/>
  <c r="H33" i="10" s="1"/>
  <c r="G37" i="10"/>
  <c r="H37" i="10" s="1"/>
  <c r="G50" i="10"/>
  <c r="H50" i="10" s="1"/>
  <c r="G19" i="10"/>
  <c r="G75" i="10"/>
  <c r="G27" i="10"/>
  <c r="H27" i="10" s="1"/>
  <c r="G48" i="10"/>
  <c r="H36" i="10"/>
  <c r="H19" i="10"/>
  <c r="G23" i="10"/>
  <c r="H23" i="10" s="1"/>
  <c r="G21" i="10"/>
  <c r="H21" i="10" s="1"/>
  <c r="G52" i="10"/>
  <c r="H52" i="10" s="1"/>
  <c r="G76" i="10"/>
  <c r="G63" i="10"/>
  <c r="H49" i="8"/>
  <c r="H23" i="8"/>
  <c r="H36" i="8"/>
  <c r="G67" i="8"/>
  <c r="H67" i="8" s="1"/>
  <c r="H26" i="8"/>
  <c r="H11" i="8"/>
  <c r="E17" i="8"/>
  <c r="H17" i="8" s="1"/>
  <c r="G13" i="8"/>
  <c r="G31" i="8"/>
  <c r="H31" i="8" s="1"/>
  <c r="G49" i="8"/>
  <c r="E77" i="8"/>
  <c r="H12" i="8"/>
  <c r="G73" i="8"/>
  <c r="G22" i="8"/>
  <c r="G36" i="8"/>
  <c r="G62" i="8"/>
  <c r="H62" i="8" s="1"/>
  <c r="H27" i="8"/>
  <c r="H44" i="8"/>
  <c r="G35" i="8"/>
  <c r="H35" i="8" s="1"/>
  <c r="H21" i="8"/>
  <c r="H41" i="8"/>
  <c r="H61" i="8"/>
  <c r="E13" i="8"/>
  <c r="G74" i="8"/>
  <c r="H74" i="8" s="1"/>
  <c r="G23" i="8"/>
  <c r="G26" i="8"/>
  <c r="G56" i="8"/>
  <c r="H56" i="8" s="1"/>
  <c r="G57" i="8"/>
  <c r="H57" i="8" s="1"/>
  <c r="H32" i="8"/>
  <c r="H51" i="8"/>
  <c r="G75" i="8"/>
  <c r="H75" i="8" s="1"/>
  <c r="H76" i="6"/>
  <c r="H65" i="6"/>
  <c r="E17" i="6"/>
  <c r="H17" i="6" s="1"/>
  <c r="G13" i="6"/>
  <c r="H13" i="6" s="1"/>
  <c r="H12" i="6"/>
  <c r="G68" i="6"/>
  <c r="H68" i="6"/>
  <c r="G52" i="6"/>
  <c r="H52" i="6" s="1"/>
  <c r="G78" i="6"/>
  <c r="D69" i="6"/>
  <c r="E69" i="6" s="1"/>
  <c r="G53" i="6"/>
  <c r="H53" i="6" s="1"/>
  <c r="H45" i="6"/>
  <c r="G28" i="6"/>
  <c r="H28" i="6" s="1"/>
  <c r="H62" i="6"/>
  <c r="H23" i="6"/>
  <c r="G58" i="6"/>
  <c r="H58" i="6" s="1"/>
  <c r="H74" i="6"/>
  <c r="G25" i="6"/>
  <c r="H25" i="6" s="1"/>
  <c r="G38" i="6"/>
  <c r="H38" i="6" s="1"/>
  <c r="H30" i="6"/>
  <c r="H46" i="6"/>
  <c r="G75" i="6"/>
  <c r="H75" i="6" s="1"/>
  <c r="H11" i="6"/>
  <c r="G59" i="6"/>
  <c r="H59" i="6" s="1"/>
  <c r="G65" i="6"/>
  <c r="H77" i="6"/>
  <c r="G37" i="6"/>
  <c r="H37" i="6" s="1"/>
  <c r="H57" i="6"/>
  <c r="E78" i="6"/>
  <c r="H33" i="6"/>
  <c r="G63" i="6"/>
  <c r="H63" i="6" s="1"/>
  <c r="G19" i="6"/>
  <c r="H19" i="6" s="1"/>
  <c r="G34" i="6"/>
  <c r="H34" i="6" s="1"/>
  <c r="G12" i="6"/>
  <c r="G76" i="6"/>
  <c r="H51" i="4"/>
  <c r="G67" i="4"/>
  <c r="H67" i="4" s="1"/>
  <c r="H41" i="4"/>
  <c r="G58" i="4"/>
  <c r="H58" i="4" s="1"/>
  <c r="H76" i="4"/>
  <c r="H60" i="4"/>
  <c r="H25" i="4"/>
  <c r="G64" i="4"/>
  <c r="H64" i="4" s="1"/>
  <c r="G66" i="4"/>
  <c r="H66" i="4"/>
  <c r="H37" i="4"/>
  <c r="H52" i="4"/>
  <c r="H12" i="4"/>
  <c r="H57" i="4"/>
  <c r="G51" i="4"/>
  <c r="G76" i="4"/>
  <c r="G23" i="4"/>
  <c r="H23" i="4" s="1"/>
  <c r="G28" i="4"/>
  <c r="H28" i="4" s="1"/>
  <c r="G33" i="4"/>
  <c r="H33" i="4" s="1"/>
  <c r="G37" i="4"/>
  <c r="G57" i="4"/>
  <c r="G19" i="4"/>
  <c r="G25" i="4"/>
  <c r="G30" i="4"/>
  <c r="H30" i="4" s="1"/>
  <c r="G34" i="4"/>
  <c r="H34" i="4" s="1"/>
  <c r="G39" i="4"/>
  <c r="H39" i="4" s="1"/>
  <c r="G52" i="4"/>
  <c r="G11" i="4"/>
  <c r="H19" i="4"/>
  <c r="G47" i="4"/>
  <c r="H47" i="4" s="1"/>
  <c r="G12" i="4"/>
  <c r="H21" i="4"/>
  <c r="G41" i="4"/>
  <c r="G49" i="4"/>
  <c r="H49" i="4" s="1"/>
  <c r="G60" i="4"/>
  <c r="G75" i="4"/>
  <c r="G77" i="4" s="1"/>
  <c r="H77" i="4" s="1"/>
  <c r="H74" i="10" l="1"/>
  <c r="G13" i="12"/>
  <c r="H13" i="12" s="1"/>
  <c r="E17" i="12"/>
  <c r="H17" i="12" s="1"/>
  <c r="G68" i="12"/>
  <c r="G69" i="12" s="1"/>
  <c r="H28" i="12"/>
  <c r="E69" i="12"/>
  <c r="G69" i="10"/>
  <c r="H69" i="10" s="1"/>
  <c r="G70" i="10"/>
  <c r="E70" i="10"/>
  <c r="H22" i="8"/>
  <c r="D68" i="8" s="1"/>
  <c r="E68" i="8" s="1"/>
  <c r="G77" i="8"/>
  <c r="H13" i="8"/>
  <c r="H77" i="8"/>
  <c r="H73" i="8"/>
  <c r="H69" i="6"/>
  <c r="G69" i="6"/>
  <c r="H78" i="6"/>
  <c r="G70" i="6"/>
  <c r="E70" i="6"/>
  <c r="G69" i="4"/>
  <c r="G78" i="4" s="1"/>
  <c r="G79" i="4" s="1"/>
  <c r="D68" i="4"/>
  <c r="E68" i="4" s="1"/>
  <c r="E17" i="4"/>
  <c r="H17" i="4" s="1"/>
  <c r="G13" i="4"/>
  <c r="H13" i="4" s="1"/>
  <c r="H75" i="4"/>
  <c r="H11" i="4"/>
  <c r="G78" i="12" l="1"/>
  <c r="G79" i="12" s="1"/>
  <c r="G70" i="12"/>
  <c r="H69" i="12"/>
  <c r="E78" i="12"/>
  <c r="E70" i="12"/>
  <c r="H70" i="12" s="1"/>
  <c r="H68" i="12"/>
  <c r="H70" i="10"/>
  <c r="E71" i="10"/>
  <c r="E79" i="10"/>
  <c r="G79" i="10"/>
  <c r="G80" i="10" s="1"/>
  <c r="G71" i="10"/>
  <c r="G68" i="8"/>
  <c r="G69" i="8" s="1"/>
  <c r="E69" i="8"/>
  <c r="H70" i="6"/>
  <c r="E79" i="6"/>
  <c r="E71" i="6"/>
  <c r="G79" i="6"/>
  <c r="G80" i="6" s="1"/>
  <c r="G71" i="6"/>
  <c r="G68" i="4"/>
  <c r="H68" i="4" s="1"/>
  <c r="E69" i="4"/>
  <c r="G70" i="4"/>
  <c r="H78" i="12" l="1"/>
  <c r="E79" i="12"/>
  <c r="H79" i="12" s="1"/>
  <c r="H79" i="10"/>
  <c r="E80" i="10"/>
  <c r="H80" i="10" s="1"/>
  <c r="H71" i="10"/>
  <c r="G78" i="8"/>
  <c r="G79" i="8" s="1"/>
  <c r="G70" i="8"/>
  <c r="H68" i="8"/>
  <c r="H69" i="8"/>
  <c r="E78" i="8"/>
  <c r="E70" i="8"/>
  <c r="H70" i="8" s="1"/>
  <c r="H79" i="6"/>
  <c r="E80" i="6"/>
  <c r="H80" i="6" s="1"/>
  <c r="H71" i="6"/>
  <c r="H69" i="4"/>
  <c r="E78" i="4"/>
  <c r="E70" i="4"/>
  <c r="H70" i="4" s="1"/>
  <c r="H78" i="8" l="1"/>
  <c r="E79" i="8"/>
  <c r="H79" i="8" s="1"/>
  <c r="H78" i="4"/>
  <c r="E79" i="4"/>
  <c r="H79" i="4" s="1"/>
  <c r="D53" i="1" l="1"/>
  <c r="D52" i="1"/>
  <c r="E46" i="1" l="1"/>
  <c r="G46" i="1" s="1"/>
  <c r="H46" i="1" l="1"/>
  <c r="E27" i="2"/>
  <c r="E12" i="1"/>
  <c r="G12" i="1" s="1"/>
  <c r="D67" i="1"/>
  <c r="E67" i="1" s="1"/>
  <c r="D65" i="1"/>
  <c r="E65" i="1" s="1"/>
  <c r="H12" i="1" l="1"/>
  <c r="G65" i="1"/>
  <c r="H65" i="1" s="1"/>
  <c r="G67" i="1"/>
  <c r="H67" i="1" s="1"/>
  <c r="E22" i="1" l="1"/>
  <c r="E23" i="1" l="1"/>
  <c r="E61" i="1" l="1"/>
  <c r="E28" i="1"/>
  <c r="D68" i="1"/>
  <c r="E68" i="1" s="1"/>
  <c r="E76" i="1"/>
  <c r="G28" i="1" l="1"/>
  <c r="H28" i="1" s="1"/>
  <c r="G76" i="1"/>
  <c r="H76" i="1" s="1"/>
  <c r="G68" i="1"/>
  <c r="H68" i="1" s="1"/>
  <c r="E34" i="1" l="1"/>
  <c r="G34" i="1" s="1"/>
  <c r="E35" i="1"/>
  <c r="G35" i="1" s="1"/>
  <c r="C42" i="1" l="1"/>
  <c r="E50" i="1" l="1"/>
  <c r="G50" i="1" s="1"/>
  <c r="H50" i="1" l="1"/>
  <c r="E55" i="1" l="1"/>
  <c r="G55" i="1" l="1"/>
  <c r="H55" i="1" s="1"/>
  <c r="G22" i="1" l="1"/>
  <c r="E38" i="1"/>
  <c r="G38" i="1" s="1"/>
  <c r="H38" i="1" s="1"/>
  <c r="E42" i="1"/>
  <c r="E19" i="1"/>
  <c r="E21" i="1"/>
  <c r="G21" i="1" s="1"/>
  <c r="H22" i="1" l="1"/>
  <c r="G42" i="1"/>
  <c r="H42" i="1" s="1"/>
  <c r="G19" i="1"/>
  <c r="H19" i="1" s="1"/>
  <c r="G23" i="1"/>
  <c r="H23" i="1" s="1"/>
  <c r="H21" i="1"/>
  <c r="E77" i="1" l="1"/>
  <c r="G77" i="1" s="1"/>
  <c r="E75" i="1"/>
  <c r="E74" i="1"/>
  <c r="G74" i="1" s="1"/>
  <c r="H74" i="1" s="1"/>
  <c r="E63" i="1"/>
  <c r="E62" i="1"/>
  <c r="G62" i="1" s="1"/>
  <c r="G61" i="1"/>
  <c r="E59" i="1"/>
  <c r="G59" i="1" s="1"/>
  <c r="H59" i="1" s="1"/>
  <c r="E58" i="1"/>
  <c r="G58" i="1" s="1"/>
  <c r="H58" i="1" s="1"/>
  <c r="E57" i="1"/>
  <c r="G57" i="1" s="1"/>
  <c r="E53" i="1"/>
  <c r="G53" i="1" s="1"/>
  <c r="H53" i="1" s="1"/>
  <c r="E52" i="1"/>
  <c r="G52" i="1" s="1"/>
  <c r="E48" i="1"/>
  <c r="G48" i="1" s="1"/>
  <c r="H48" i="1" s="1"/>
  <c r="E45" i="1"/>
  <c r="E40" i="1"/>
  <c r="G40" i="1" s="1"/>
  <c r="H40" i="1" s="1"/>
  <c r="E37" i="1"/>
  <c r="E36" i="1"/>
  <c r="H35" i="1"/>
  <c r="E33" i="1"/>
  <c r="G33" i="1" s="1"/>
  <c r="E32" i="1"/>
  <c r="E31" i="1"/>
  <c r="G31" i="1" s="1"/>
  <c r="E30" i="1"/>
  <c r="G30" i="1" s="1"/>
  <c r="H30" i="1" s="1"/>
  <c r="E27" i="1"/>
  <c r="E26" i="1"/>
  <c r="E25" i="1"/>
  <c r="E11" i="1"/>
  <c r="E13" i="1" s="1"/>
  <c r="G25" i="1" l="1"/>
  <c r="H25" i="1" s="1"/>
  <c r="G11" i="1"/>
  <c r="H52" i="1"/>
  <c r="D69" i="1" s="1"/>
  <c r="E69" i="1" s="1"/>
  <c r="G69" i="1" s="1"/>
  <c r="H69" i="1" s="1"/>
  <c r="H57" i="1"/>
  <c r="H33" i="1"/>
  <c r="H62" i="1"/>
  <c r="G26" i="1"/>
  <c r="H26" i="1" s="1"/>
  <c r="H31" i="1"/>
  <c r="H34" i="1"/>
  <c r="G45" i="1"/>
  <c r="H45" i="1" s="1"/>
  <c r="H61" i="1"/>
  <c r="G63" i="1"/>
  <c r="H63" i="1" s="1"/>
  <c r="G27" i="1"/>
  <c r="H27" i="1" s="1"/>
  <c r="G36" i="1"/>
  <c r="H36" i="1" s="1"/>
  <c r="H77" i="1"/>
  <c r="E78" i="1"/>
  <c r="G37" i="1"/>
  <c r="H37" i="1" s="1"/>
  <c r="G32" i="1"/>
  <c r="H32" i="1" s="1"/>
  <c r="G75" i="1"/>
  <c r="H75" i="1" s="1"/>
  <c r="E70" i="1" l="1"/>
  <c r="E71" i="1" s="1"/>
  <c r="G13" i="1"/>
  <c r="H13" i="1" s="1"/>
  <c r="E17" i="1"/>
  <c r="H17" i="1" s="1"/>
  <c r="H11" i="1"/>
  <c r="G78" i="1"/>
  <c r="H78" i="1" s="1"/>
  <c r="E79" i="1" l="1"/>
  <c r="G70" i="1"/>
  <c r="G71" i="1" s="1"/>
  <c r="H70" i="1" l="1"/>
  <c r="G79" i="1"/>
  <c r="G80" i="1" s="1"/>
  <c r="E80" i="1"/>
  <c r="H79" i="1" l="1"/>
  <c r="H71" i="1"/>
  <c r="H8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Breana Jordan Watkins</author>
  </authors>
  <commentList>
    <comment ref="A17" authorId="0" shapeId="0" xr:uid="{748B5763-9177-44B6-90DA-5ECC8E5D77CD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8D852059-507A-4C00-98AB-B809468DC9B1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CEF8AEEA-8FBF-4E04-8F5C-938BE4577DDA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D681A39B-0FFD-40E1-82A9-FCDCC3E0E058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BDA34B68-3B0D-452E-87C5-1C14DC7B897B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1AA50747-0E93-4F6E-A2D9-FDA72AB6961C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sharedStrings.xml><?xml version="1.0" encoding="utf-8"?>
<sst xmlns="http://schemas.openxmlformats.org/spreadsheetml/2006/main" count="1202" uniqueCount="206">
  <si>
    <t>Landlord</t>
  </si>
  <si>
    <t>Tenant</t>
  </si>
  <si>
    <t>ITEM</t>
  </si>
  <si>
    <t>UNIT</t>
  </si>
  <si>
    <t>PRICE</t>
  </si>
  <si>
    <t>Total Amount</t>
  </si>
  <si>
    <t>Share %</t>
  </si>
  <si>
    <t>Share</t>
  </si>
  <si>
    <t>Rice</t>
  </si>
  <si>
    <t>bu</t>
  </si>
  <si>
    <t xml:space="preserve">                                                                       </t>
  </si>
  <si>
    <t>appl</t>
  </si>
  <si>
    <t xml:space="preserve">  FERTILIZERS</t>
  </si>
  <si>
    <t xml:space="preserve">  FUNGICIDES</t>
  </si>
  <si>
    <t>oz</t>
  </si>
  <si>
    <t xml:space="preserve">  HERBICIDES</t>
  </si>
  <si>
    <t xml:space="preserve">  INSECTICIDES</t>
  </si>
  <si>
    <t xml:space="preserve">  SEED/PLANTS</t>
  </si>
  <si>
    <t>lb</t>
  </si>
  <si>
    <t xml:space="preserve">  ADJUVANTS</t>
  </si>
  <si>
    <t xml:space="preserve">  HAULING</t>
  </si>
  <si>
    <t>Haul Rice</t>
  </si>
  <si>
    <t xml:space="preserve">  DRYING</t>
  </si>
  <si>
    <t>Dry Rice</t>
  </si>
  <si>
    <t xml:space="preserve">  SURVEY &amp; MARK LEVEES</t>
  </si>
  <si>
    <t>Survey &amp; Mark Levees</t>
  </si>
  <si>
    <t>acre</t>
  </si>
  <si>
    <t>Rice Consultant</t>
  </si>
  <si>
    <t xml:space="preserve">  OPERATOR LABOR      </t>
  </si>
  <si>
    <t>Tractors</t>
  </si>
  <si>
    <t>hour</t>
  </si>
  <si>
    <t>Harvesters</t>
  </si>
  <si>
    <t>Special Labor</t>
  </si>
  <si>
    <t xml:space="preserve">  DIESEL FUEL</t>
  </si>
  <si>
    <t>gal</t>
  </si>
  <si>
    <t>Flood Irr.</t>
  </si>
  <si>
    <t xml:space="preserve">  REPAIR &amp; MAINTENANCE</t>
  </si>
  <si>
    <t>INTEREST ON OP. CAP.</t>
  </si>
  <si>
    <t>lbs</t>
  </si>
  <si>
    <t xml:space="preserve">  CUSTOM SPRAY AND FERTILIZER</t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</si>
  <si>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</si>
  <si>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Command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</si>
  <si>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Newpath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</si>
  <si>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Prowl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</si>
  <si>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Permit Plus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</si>
  <si>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Beyond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</si>
  <si>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Basagran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</si>
  <si>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Urea, agrotain treated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</si>
  <si>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Urea (46-0-0)</t>
    </r>
    <r>
      <rPr>
        <vertAlign val="superscript"/>
        <sz val="11"/>
        <color rgb="FF990000"/>
        <rFont val="Calibri"/>
        <family val="2"/>
        <scheme val="minor"/>
      </rPr>
      <t>7</t>
    </r>
  </si>
  <si>
    <t xml:space="preserve">  CROP CONSULTANT/SCOUTING FEE</t>
  </si>
  <si>
    <t>Rice Seed</t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</si>
  <si>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</t>
    </r>
  </si>
  <si>
    <t>Tractors/Implements</t>
  </si>
  <si>
    <t xml:space="preserve">  CROP INSURANCE</t>
  </si>
  <si>
    <t>Rice Crop Insurance</t>
  </si>
  <si>
    <t xml:space="preserve">  LAND EXPENSE</t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</si>
  <si>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3,4,5,8,9</t>
    </r>
  </si>
  <si>
    <r>
      <t>Aerial App Fert</t>
    </r>
    <r>
      <rPr>
        <vertAlign val="superscript"/>
        <sz val="11"/>
        <color rgb="FF990000"/>
        <rFont val="Calibri"/>
        <family val="2"/>
        <scheme val="minor"/>
      </rPr>
      <t>6,7</t>
    </r>
  </si>
  <si>
    <t xml:space="preserve">  IRRIGATE LABOR</t>
  </si>
  <si>
    <r>
      <t>Tenchu</t>
    </r>
    <r>
      <rPr>
        <vertAlign val="superscript"/>
        <sz val="11"/>
        <color rgb="FF990000"/>
        <rFont val="Calibri"/>
        <family val="2"/>
        <scheme val="minor"/>
      </rPr>
      <t>8</t>
    </r>
  </si>
  <si>
    <t>Tractors/Implements**</t>
  </si>
  <si>
    <r>
      <t>Aframe Plus</t>
    </r>
    <r>
      <rPr>
        <vertAlign val="superscript"/>
        <sz val="11"/>
        <color rgb="FF990000"/>
        <rFont val="Calibri"/>
        <family val="2"/>
        <scheme val="minor"/>
      </rPr>
      <t>9</t>
    </r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</si>
  <si>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2</t>
    </r>
  </si>
  <si>
    <t>________________________________________________________________________________________________________</t>
  </si>
  <si>
    <t>Check Off, Boards</t>
  </si>
  <si>
    <t>Farm Overhead</t>
  </si>
  <si>
    <t>Crop Share Lease</t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</si>
  <si>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1</t>
    </r>
  </si>
  <si>
    <t>Notes: Cost of production estimates are based on input prices gathered in fall 2025.</t>
  </si>
  <si>
    <t>Rice budgets are developed based upon recommendations from Dr. Jarrod Hardke.</t>
  </si>
  <si>
    <t>2026 Rice Field Activities, Clearfield Seed</t>
  </si>
  <si>
    <t>Field Trip</t>
  </si>
  <si>
    <t>Width</t>
  </si>
  <si>
    <t>Activity</t>
  </si>
  <si>
    <t>Estimated Cost Per Acre*</t>
  </si>
  <si>
    <t>Disk</t>
  </si>
  <si>
    <t>32 ft.</t>
  </si>
  <si>
    <t>Fall Tillage</t>
  </si>
  <si>
    <t>Field Cultivator</t>
  </si>
  <si>
    <t>36 ft.</t>
  </si>
  <si>
    <t>Tillage</t>
  </si>
  <si>
    <t>Land  Plane</t>
  </si>
  <si>
    <t>17 ft.</t>
  </si>
  <si>
    <t>Ditcher</t>
  </si>
  <si>
    <t>Fall</t>
  </si>
  <si>
    <t>Custom Ground Application</t>
  </si>
  <si>
    <t>Herbicide (Burndown)</t>
  </si>
  <si>
    <t>32 oz Roundup Powermax</t>
  </si>
  <si>
    <t>Fertilizer</t>
  </si>
  <si>
    <t>87 lbs Phosphate (0-40-0), 100 lbs Potash (0-0-60)</t>
  </si>
  <si>
    <t>Grain Drill</t>
  </si>
  <si>
    <t>30 ft.</t>
  </si>
  <si>
    <t>Plant</t>
  </si>
  <si>
    <t>72 lbs seed per acre</t>
  </si>
  <si>
    <t>Make Levees</t>
  </si>
  <si>
    <t>Three Round-Trips</t>
  </si>
  <si>
    <t>Levee Gates</t>
  </si>
  <si>
    <t>Total Season Activities</t>
  </si>
  <si>
    <t>Custom Aerial Application</t>
  </si>
  <si>
    <t>Herbicide</t>
  </si>
  <si>
    <t xml:space="preserve"> 5 oz Newpath 33.6 oz Prowl, 0.75 oz Permit Plus</t>
  </si>
  <si>
    <t>5 oz Beyond, 24 oz Basagran</t>
  </si>
  <si>
    <t>Flood Field</t>
  </si>
  <si>
    <t>100 lb Urea (46-0-0)</t>
  </si>
  <si>
    <t>Insecticide</t>
  </si>
  <si>
    <t>8 oz Tenchu</t>
  </si>
  <si>
    <t>Fungicide</t>
  </si>
  <si>
    <t>21 oz Aframe Plus</t>
  </si>
  <si>
    <t>Drain Field</t>
  </si>
  <si>
    <t>Combine</t>
  </si>
  <si>
    <t>325 hp</t>
  </si>
  <si>
    <t>Harvest</t>
  </si>
  <si>
    <t>Head</t>
  </si>
  <si>
    <t>30 ft Rigid</t>
  </si>
  <si>
    <t>Grain Wagon (875 bu)</t>
  </si>
  <si>
    <t>Remove Levees</t>
  </si>
  <si>
    <t>Phillips Harrow</t>
  </si>
  <si>
    <t>45 ft.</t>
  </si>
  <si>
    <t>Manage Stubble</t>
  </si>
  <si>
    <t>*Costs per acre include costs associated with the field trip and inputs.</t>
  </si>
  <si>
    <t>230 lb Urea, N stabilizer treated (46-0-0)</t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</si>
  <si>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</si>
  <si>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Newpath</t>
    </r>
    <r>
      <rPr>
        <vertAlign val="superscript"/>
        <sz val="11"/>
        <color rgb="FF990000"/>
        <rFont val="Calibri"/>
        <family val="2"/>
        <scheme val="minor"/>
      </rPr>
      <t>4</t>
    </r>
  </si>
  <si>
    <t>REVENUE</t>
  </si>
  <si>
    <t>TOTAL REVENUE</t>
  </si>
  <si>
    <t>OPERATING EXPENSES</t>
  </si>
  <si>
    <t>TOTAL OPERATING EXPENSES</t>
  </si>
  <si>
    <t>RETURNS ABOVE OPERATING EXPENSES</t>
  </si>
  <si>
    <t>Total Estimated Costs of Field Activities:</t>
  </si>
  <si>
    <t>Custom Aerial Application x 2</t>
  </si>
  <si>
    <t>FIXED EXPENSES</t>
  </si>
  <si>
    <t>TOTAL FIXED EXPENSES</t>
  </si>
  <si>
    <t>TOTAL EXPENSES (OPERATING + FIXED)</t>
  </si>
  <si>
    <t>TOTAL EXPECTED RETURNS (TOTAL REVENUE - TOTAL EXPENSES)</t>
  </si>
  <si>
    <t>Disclaimer:</t>
  </si>
  <si>
    <t>*Recommendations are backed by research performed by the University of Arkansas Division of Ag. Users should enter on-farm data for more accurate results.</t>
  </si>
  <si>
    <t>12.8 oz Command, 5 oz Newpath,                                 32 oz Roundup Powermax</t>
  </si>
  <si>
    <t xml:space="preserve">     Flood irrigated, 30 ac-in., Arkansas, 2026</t>
  </si>
  <si>
    <t xml:space="preserve">     Estimated Costs and Returns per Acre</t>
  </si>
  <si>
    <t xml:space="preserve">   Clearfield Rice</t>
  </si>
  <si>
    <t xml:space="preserve">  QUANTITY</t>
  </si>
  <si>
    <t>Other Revenue*</t>
  </si>
  <si>
    <t>rate %</t>
  </si>
  <si>
    <t>*Other revenue allows for users to input basis premiums, crop insurance indemnities, and other forms of revenue received.</t>
  </si>
  <si>
    <t>**Implements assumed in developing this budget are listed under the "field_activities" tab.</t>
  </si>
  <si>
    <t>2026 Rice Field Activities, Conventional Seed</t>
  </si>
  <si>
    <t>12.8 oz Command, 32 oz Roundup Powermax, 3 oz Sharpen</t>
  </si>
  <si>
    <t>25 oz Facet L, 24 oz Ricestar HT</t>
  </si>
  <si>
    <t>1.5 oz Gambit, 24 oz Basagran</t>
  </si>
  <si>
    <t>230 lbs Urea, N stabilizer treated (46-0-0)</t>
  </si>
  <si>
    <t xml:space="preserve">      Estimated Costs and Returns per Acre</t>
  </si>
  <si>
    <t xml:space="preserve">      Conventional Rice</t>
  </si>
  <si>
    <t xml:space="preserve">       Flood irrigated, 30 ac-in., Arkansas, 2026</t>
  </si>
  <si>
    <t>QUANTITY</t>
  </si>
  <si>
    <r>
      <t>Urea, N stabilizer treated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</si>
  <si>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Sharpen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</si>
  <si>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Facet L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</si>
  <si>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Ricestar HT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</si>
  <si>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Gambit</t>
    </r>
    <r>
      <rPr>
        <vertAlign val="superscript"/>
        <sz val="11"/>
        <color rgb="FF990000"/>
        <rFont val="Calibri"/>
        <family val="2"/>
        <scheme val="minor"/>
      </rPr>
      <t>5</t>
    </r>
  </si>
  <si>
    <t>_________________________________________________________________________________________________________</t>
  </si>
  <si>
    <t>2026 Rice Field Activities, FullPage Hybrid Seed</t>
  </si>
  <si>
    <t>450,000 seed per acre</t>
  </si>
  <si>
    <t>12.8 oz Command, 5 oz Preface, 32 oz Roundup Powermax</t>
  </si>
  <si>
    <t>33.6 oz Prowl, 5 oz Preface, 0.75 oz Permit Plus</t>
  </si>
  <si>
    <t>5 oz Postscript, 24 oz Basagran</t>
  </si>
  <si>
    <t>Custom Aerial Application x 3</t>
  </si>
  <si>
    <t>260 lbs Urea, N stabilizer treated (46-0-0)</t>
  </si>
  <si>
    <t>70 lbs Urea (46-0-0)</t>
  </si>
  <si>
    <t>8 oz Tilt 3.6 EC</t>
  </si>
  <si>
    <t xml:space="preserve"> Estimated Costs and Returns per Acre</t>
  </si>
  <si>
    <t xml:space="preserve"> FullPage Hybrid Rice</t>
  </si>
  <si>
    <t xml:space="preserve">    Flood irrigated, 30 ac-in., Arkansas, 2026</t>
  </si>
  <si>
    <t>thous</t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</si>
  <si>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3,4,5,8,9,10</t>
    </r>
  </si>
  <si>
    <r>
      <t>Preface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</si>
  <si>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Preface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</si>
  <si>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Postscript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</si>
  <si>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Tilt 3.6 EC</t>
    </r>
    <r>
      <rPr>
        <vertAlign val="superscript"/>
        <sz val="11"/>
        <color rgb="FF990000"/>
        <rFont val="Calibri"/>
        <family val="2"/>
        <scheme val="minor"/>
      </rPr>
      <t>9</t>
    </r>
  </si>
  <si>
    <t>Levees</t>
  </si>
  <si>
    <r>
      <rPr>
        <sz val="11"/>
        <rFont val="Calibri"/>
        <family val="2"/>
        <scheme val="minor"/>
      </rPr>
      <t>Aerial App Chem</t>
    </r>
    <r>
      <rPr>
        <vertAlign val="superscript"/>
        <sz val="11"/>
        <color rgb="FF990000"/>
        <rFont val="Calibri"/>
        <family val="2"/>
        <scheme val="minor"/>
      </rPr>
      <t>10</t>
    </r>
    <r>
      <rPr>
        <sz val="11"/>
        <color rgb="FF0000FF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refers to the extra application needed for the pre-flood N application of 260 lbs.</t>
    </r>
  </si>
  <si>
    <t>2026 Rice Field Activities, Hybrid Seed</t>
  </si>
  <si>
    <t>23 lbs seed per acre</t>
  </si>
  <si>
    <t xml:space="preserve">       Hybrid Rice</t>
  </si>
  <si>
    <r>
      <t>Glyphosate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</si>
  <si>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Glyphosate</t>
    </r>
    <r>
      <rPr>
        <vertAlign val="superscript"/>
        <sz val="11"/>
        <color rgb="FF990000"/>
        <rFont val="Calibri"/>
        <family val="2"/>
        <scheme val="minor"/>
      </rPr>
      <t>3</t>
    </r>
  </si>
  <si>
    <t>2026 Rice Field Activities, MaxAce Seed</t>
  </si>
  <si>
    <t>15.5 oz Provisia, 3 qt RiceBeaux</t>
  </si>
  <si>
    <t>15.5 oz Provisia, 12 oz Loyant</t>
  </si>
  <si>
    <t>Estimated Costs and Returns per Acre</t>
  </si>
  <si>
    <t>MaxAce Rice</t>
  </si>
  <si>
    <t>Flood irrigated, 30 ac-in., Arkansas, 2026</t>
  </si>
  <si>
    <t>Other Revenue</t>
  </si>
  <si>
    <r>
      <t>Highcard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</si>
  <si>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Basagran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</si>
  <si>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FacetL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</si>
  <si>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Highcard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</si>
  <si>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Loyant</t>
    </r>
    <r>
      <rPr>
        <vertAlign val="superscript"/>
        <sz val="11"/>
        <color rgb="FF990000"/>
        <rFont val="Calibri"/>
        <family val="2"/>
        <scheme val="minor"/>
      </rPr>
      <t>5</t>
    </r>
  </si>
  <si>
    <t>2026 Rice Field Activities, Provisia Seed</t>
  </si>
  <si>
    <t>15.5 oz Provisia, 96 oz RiceBeaux</t>
  </si>
  <si>
    <t xml:space="preserve">    Estimated Costs and Returns per Acre</t>
  </si>
  <si>
    <t xml:space="preserve">   Provisia Rice</t>
  </si>
  <si>
    <t xml:space="preserve">      Flood irrigated, 30 ac-in., Arkansas, 2026</t>
  </si>
  <si>
    <r>
      <t>Provisia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</si>
  <si>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RiceBeaux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</si>
  <si>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Provisia</t>
    </r>
    <r>
      <rPr>
        <vertAlign val="superscript"/>
        <sz val="11"/>
        <color rgb="FF990000"/>
        <rFont val="Calibri"/>
        <family val="2"/>
        <scheme val="minor"/>
      </rPr>
      <t>5</t>
    </r>
  </si>
  <si>
    <t>*Other revenue allows for users to input basis premiums received, crop insurance indemnities, and other forms of revenue.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</si>
</sst>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"/>
    <numFmt numFmtId="167" formatCode="0.0000"/>
    <numFmt numFmtId="168" formatCode="_(&quot;$&quot;* #,##0.0000000000_);_(&quot;$&quot;* \(#,##0.00000000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11"/>
      <color indexed="8"/>
      <name val="Times New Roman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strike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FF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44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164" fontId="3" fillId="0" borderId="0" xfId="0" applyNumberFormat="1" applyFont="1"/>
    <xf numFmtId="0" fontId="6" fillId="2" borderId="0" xfId="0" applyFont="1" applyFill="1" applyAlignment="1">
      <alignment horizontal="center"/>
    </xf>
    <xf numFmtId="44" fontId="0" fillId="0" borderId="0" xfId="1" applyFont="1" applyBorder="1"/>
    <xf numFmtId="165" fontId="3" fillId="0" borderId="0" xfId="1" applyNumberFormat="1" applyFont="1"/>
    <xf numFmtId="166" fontId="3" fillId="0" borderId="0" xfId="0" applyNumberFormat="1" applyFont="1"/>
    <xf numFmtId="44" fontId="2" fillId="0" borderId="0" xfId="1" applyFont="1"/>
    <xf numFmtId="44" fontId="2" fillId="0" borderId="0" xfId="0" applyNumberFormat="1" applyFont="1"/>
    <xf numFmtId="0" fontId="8" fillId="0" borderId="0" xfId="0" applyFont="1"/>
    <xf numFmtId="0" fontId="9" fillId="0" borderId="0" xfId="0" applyFont="1"/>
    <xf numFmtId="44" fontId="9" fillId="0" borderId="0" xfId="0" applyNumberFormat="1" applyFont="1"/>
    <xf numFmtId="166" fontId="9" fillId="0" borderId="0" xfId="0" applyNumberFormat="1" applyFont="1"/>
    <xf numFmtId="44" fontId="8" fillId="0" borderId="0" xfId="0" applyNumberFormat="1" applyFont="1"/>
    <xf numFmtId="2" fontId="3" fillId="0" borderId="0" xfId="0" applyNumberFormat="1" applyFont="1"/>
    <xf numFmtId="44" fontId="4" fillId="0" borderId="0" xfId="1" applyFont="1"/>
    <xf numFmtId="0" fontId="7" fillId="2" borderId="0" xfId="2" applyFill="1"/>
    <xf numFmtId="0" fontId="7" fillId="2" borderId="6" xfId="2" applyFill="1" applyBorder="1"/>
    <xf numFmtId="0" fontId="7" fillId="0" borderId="0" xfId="2"/>
    <xf numFmtId="0" fontId="12" fillId="2" borderId="4" xfId="2" applyFont="1" applyFill="1" applyBorder="1" applyAlignment="1">
      <alignment horizontal="center"/>
    </xf>
    <xf numFmtId="0" fontId="12" fillId="2" borderId="5" xfId="2" applyFont="1" applyFill="1" applyBorder="1" applyAlignment="1">
      <alignment horizontal="center"/>
    </xf>
    <xf numFmtId="0" fontId="12" fillId="2" borderId="7" xfId="2" applyFont="1" applyFill="1" applyBorder="1" applyAlignment="1">
      <alignment horizontal="center"/>
    </xf>
    <xf numFmtId="0" fontId="12" fillId="2" borderId="8" xfId="2" applyFont="1" applyFill="1" applyBorder="1" applyAlignment="1">
      <alignment horizontal="center"/>
    </xf>
    <xf numFmtId="0" fontId="12" fillId="2" borderId="9" xfId="2" applyFont="1" applyFill="1" applyBorder="1"/>
    <xf numFmtId="0" fontId="12" fillId="2" borderId="10" xfId="2" applyFont="1" applyFill="1" applyBorder="1"/>
    <xf numFmtId="0" fontId="12" fillId="2" borderId="11" xfId="2" applyFont="1" applyFill="1" applyBorder="1" applyAlignment="1">
      <alignment horizontal="center"/>
    </xf>
    <xf numFmtId="8" fontId="12" fillId="2" borderId="11" xfId="2" applyNumberFormat="1" applyFont="1" applyFill="1" applyBorder="1" applyAlignment="1">
      <alignment horizontal="center"/>
    </xf>
    <xf numFmtId="0" fontId="12" fillId="2" borderId="12" xfId="2" applyFont="1" applyFill="1" applyBorder="1"/>
    <xf numFmtId="0" fontId="13" fillId="2" borderId="13" xfId="2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8" fontId="12" fillId="2" borderId="13" xfId="2" applyNumberFormat="1" applyFont="1" applyFill="1" applyBorder="1" applyAlignment="1">
      <alignment horizontal="center"/>
    </xf>
    <xf numFmtId="0" fontId="12" fillId="2" borderId="14" xfId="2" applyFont="1" applyFill="1" applyBorder="1"/>
    <xf numFmtId="0" fontId="12" fillId="2" borderId="15" xfId="2" applyFont="1" applyFill="1" applyBorder="1"/>
    <xf numFmtId="0" fontId="12" fillId="2" borderId="0" xfId="2" applyFont="1" applyFill="1"/>
    <xf numFmtId="0" fontId="12" fillId="2" borderId="13" xfId="2" applyFont="1" applyFill="1" applyBorder="1" applyAlignment="1">
      <alignment horizontal="center"/>
    </xf>
    <xf numFmtId="0" fontId="14" fillId="2" borderId="0" xfId="2" applyFont="1" applyFill="1"/>
    <xf numFmtId="0" fontId="13" fillId="2" borderId="14" xfId="2" applyFont="1" applyFill="1" applyBorder="1"/>
    <xf numFmtId="0" fontId="12" fillId="2" borderId="16" xfId="2" applyFont="1" applyFill="1" applyBorder="1"/>
    <xf numFmtId="0" fontId="12" fillId="0" borderId="12" xfId="2" applyFont="1" applyBorder="1" applyAlignment="1">
      <alignment horizontal="center"/>
    </xf>
    <xf numFmtId="0" fontId="12" fillId="2" borderId="12" xfId="2" applyFont="1" applyFill="1" applyBorder="1" applyAlignment="1">
      <alignment horizontal="center" wrapText="1"/>
    </xf>
    <xf numFmtId="0" fontId="15" fillId="2" borderId="1" xfId="2" applyFont="1" applyFill="1" applyBorder="1"/>
    <xf numFmtId="0" fontId="7" fillId="2" borderId="13" xfId="2" applyFill="1" applyBorder="1"/>
    <xf numFmtId="0" fontId="12" fillId="2" borderId="12" xfId="0" applyFont="1" applyFill="1" applyBorder="1" applyAlignment="1">
      <alignment horizontal="center"/>
    </xf>
    <xf numFmtId="0" fontId="12" fillId="2" borderId="17" xfId="2" applyFont="1" applyFill="1" applyBorder="1"/>
    <xf numFmtId="0" fontId="12" fillId="2" borderId="18" xfId="2" applyFont="1" applyFill="1" applyBorder="1"/>
    <xf numFmtId="0" fontId="12" fillId="2" borderId="19" xfId="2" applyFont="1" applyFill="1" applyBorder="1" applyAlignment="1">
      <alignment horizontal="center"/>
    </xf>
    <xf numFmtId="8" fontId="12" fillId="2" borderId="20" xfId="2" applyNumberFormat="1" applyFont="1" applyFill="1" applyBorder="1" applyAlignment="1">
      <alignment horizontal="center"/>
    </xf>
    <xf numFmtId="0" fontId="12" fillId="2" borderId="21" xfId="2" applyFont="1" applyFill="1" applyBorder="1" applyAlignment="1">
      <alignment horizontal="center"/>
    </xf>
    <xf numFmtId="8" fontId="12" fillId="2" borderId="22" xfId="2" applyNumberFormat="1" applyFont="1" applyFill="1" applyBorder="1" applyAlignment="1">
      <alignment horizontal="center"/>
    </xf>
    <xf numFmtId="0" fontId="12" fillId="2" borderId="15" xfId="2" applyFont="1" applyFill="1" applyBorder="1" applyAlignment="1">
      <alignment horizontal="center"/>
    </xf>
    <xf numFmtId="8" fontId="12" fillId="2" borderId="21" xfId="2" applyNumberFormat="1" applyFont="1" applyFill="1" applyBorder="1" applyAlignment="1">
      <alignment horizontal="center"/>
    </xf>
    <xf numFmtId="0" fontId="12" fillId="2" borderId="23" xfId="2" applyFont="1" applyFill="1" applyBorder="1"/>
    <xf numFmtId="0" fontId="12" fillId="2" borderId="24" xfId="2" applyFont="1" applyFill="1" applyBorder="1"/>
    <xf numFmtId="0" fontId="12" fillId="2" borderId="25" xfId="2" applyFont="1" applyFill="1" applyBorder="1" applyAlignment="1">
      <alignment horizontal="center"/>
    </xf>
    <xf numFmtId="0" fontId="12" fillId="2" borderId="23" xfId="2" applyFont="1" applyFill="1" applyBorder="1" applyAlignment="1">
      <alignment horizontal="center"/>
    </xf>
    <xf numFmtId="8" fontId="12" fillId="2" borderId="25" xfId="2" applyNumberFormat="1" applyFont="1" applyFill="1" applyBorder="1" applyAlignment="1">
      <alignment horizontal="center"/>
    </xf>
    <xf numFmtId="0" fontId="12" fillId="2" borderId="26" xfId="2" applyFont="1" applyFill="1" applyBorder="1"/>
    <xf numFmtId="0" fontId="12" fillId="2" borderId="27" xfId="2" applyFont="1" applyFill="1" applyBorder="1" applyAlignment="1">
      <alignment horizontal="center"/>
    </xf>
    <xf numFmtId="0" fontId="7" fillId="2" borderId="28" xfId="2" applyFill="1" applyBorder="1"/>
    <xf numFmtId="0" fontId="12" fillId="2" borderId="29" xfId="2" applyFont="1" applyFill="1" applyBorder="1" applyAlignment="1">
      <alignment horizontal="center"/>
    </xf>
    <xf numFmtId="8" fontId="12" fillId="2" borderId="19" xfId="2" applyNumberFormat="1" applyFont="1" applyFill="1" applyBorder="1" applyAlignment="1">
      <alignment horizontal="center"/>
    </xf>
    <xf numFmtId="0" fontId="13" fillId="2" borderId="0" xfId="2" applyFont="1" applyFill="1"/>
    <xf numFmtId="44" fontId="3" fillId="0" borderId="0" xfId="1" applyFont="1" applyBorder="1"/>
    <xf numFmtId="0" fontId="16" fillId="2" borderId="4" xfId="0" applyFont="1" applyFill="1" applyBorder="1" applyAlignment="1">
      <alignment horizontal="center"/>
    </xf>
    <xf numFmtId="8" fontId="16" fillId="2" borderId="7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0" fontId="3" fillId="0" borderId="1" xfId="3" applyNumberFormat="1" applyFont="1" applyBorder="1"/>
    <xf numFmtId="44" fontId="8" fillId="0" borderId="1" xfId="0" applyNumberFormat="1" applyFont="1" applyBorder="1"/>
    <xf numFmtId="166" fontId="8" fillId="0" borderId="0" xfId="0" applyNumberFormat="1" applyFont="1"/>
    <xf numFmtId="0" fontId="11" fillId="2" borderId="4" xfId="2" applyFont="1" applyFill="1" applyBorder="1" applyAlignment="1">
      <alignment horizontal="left"/>
    </xf>
    <xf numFmtId="0" fontId="7" fillId="2" borderId="5" xfId="2" applyFill="1" applyBorder="1"/>
    <xf numFmtId="0" fontId="12" fillId="2" borderId="30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8" fontId="7" fillId="2" borderId="0" xfId="2" applyNumberFormat="1" applyFill="1"/>
    <xf numFmtId="0" fontId="12" fillId="2" borderId="12" xfId="0" applyFont="1" applyFill="1" applyBorder="1"/>
    <xf numFmtId="0" fontId="12" fillId="2" borderId="10" xfId="0" applyFont="1" applyFill="1" applyBorder="1"/>
    <xf numFmtId="0" fontId="12" fillId="2" borderId="13" xfId="0" applyFont="1" applyFill="1" applyBorder="1" applyAlignment="1">
      <alignment horizontal="center"/>
    </xf>
    <xf numFmtId="8" fontId="12" fillId="2" borderId="13" xfId="0" applyNumberFormat="1" applyFont="1" applyFill="1" applyBorder="1" applyAlignment="1">
      <alignment horizontal="center"/>
    </xf>
    <xf numFmtId="0" fontId="12" fillId="2" borderId="16" xfId="0" applyFont="1" applyFill="1" applyBorder="1"/>
    <xf numFmtId="0" fontId="12" fillId="2" borderId="12" xfId="0" applyFont="1" applyFill="1" applyBorder="1" applyAlignment="1">
      <alignment horizontal="center" wrapText="1"/>
    </xf>
    <xf numFmtId="0" fontId="13" fillId="2" borderId="14" xfId="0" applyFont="1" applyFill="1" applyBorder="1"/>
    <xf numFmtId="0" fontId="12" fillId="2" borderId="13" xfId="2" applyFont="1" applyFill="1" applyBorder="1" applyAlignment="1">
      <alignment horizontal="center" wrapText="1"/>
    </xf>
    <xf numFmtId="0" fontId="15" fillId="2" borderId="1" xfId="0" applyFont="1" applyFill="1" applyBorder="1"/>
    <xf numFmtId="0" fontId="0" fillId="2" borderId="13" xfId="0" applyFill="1" applyBorder="1"/>
    <xf numFmtId="0" fontId="12" fillId="2" borderId="17" xfId="0" applyFont="1" applyFill="1" applyBorder="1"/>
    <xf numFmtId="0" fontId="12" fillId="2" borderId="18" xfId="0" applyFont="1" applyFill="1" applyBorder="1"/>
    <xf numFmtId="0" fontId="12" fillId="2" borderId="19" xfId="0" applyFont="1" applyFill="1" applyBorder="1" applyAlignment="1">
      <alignment horizontal="center"/>
    </xf>
    <xf numFmtId="8" fontId="12" fillId="2" borderId="20" xfId="0" applyNumberFormat="1" applyFont="1" applyFill="1" applyBorder="1" applyAlignment="1">
      <alignment horizontal="center"/>
    </xf>
    <xf numFmtId="0" fontId="12" fillId="2" borderId="15" xfId="0" applyFont="1" applyFill="1" applyBorder="1"/>
    <xf numFmtId="0" fontId="12" fillId="2" borderId="0" xfId="0" applyFont="1" applyFill="1"/>
    <xf numFmtId="0" fontId="12" fillId="2" borderId="21" xfId="0" applyFont="1" applyFill="1" applyBorder="1" applyAlignment="1">
      <alignment horizontal="center"/>
    </xf>
    <xf numFmtId="8" fontId="12" fillId="2" borderId="22" xfId="0" applyNumberFormat="1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8" fontId="12" fillId="2" borderId="21" xfId="0" applyNumberFormat="1" applyFont="1" applyFill="1" applyBorder="1" applyAlignment="1">
      <alignment horizontal="center"/>
    </xf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8" fontId="12" fillId="2" borderId="25" xfId="0" applyNumberFormat="1" applyFont="1" applyFill="1" applyBorder="1" applyAlignment="1">
      <alignment horizontal="center"/>
    </xf>
    <xf numFmtId="0" fontId="12" fillId="2" borderId="9" xfId="0" applyFont="1" applyFill="1" applyBorder="1"/>
    <xf numFmtId="0" fontId="12" fillId="2" borderId="26" xfId="0" applyFont="1" applyFill="1" applyBorder="1"/>
    <xf numFmtId="0" fontId="12" fillId="2" borderId="27" xfId="0" applyFont="1" applyFill="1" applyBorder="1" applyAlignment="1">
      <alignment horizontal="center"/>
    </xf>
    <xf numFmtId="0" fontId="7" fillId="2" borderId="26" xfId="0" applyFont="1" applyFill="1" applyBorder="1"/>
    <xf numFmtId="8" fontId="12" fillId="2" borderId="11" xfId="0" applyNumberFormat="1" applyFont="1" applyFill="1" applyBorder="1" applyAlignment="1">
      <alignment horizontal="center"/>
    </xf>
    <xf numFmtId="0" fontId="13" fillId="2" borderId="0" xfId="0" applyFont="1" applyFill="1"/>
    <xf numFmtId="0" fontId="0" fillId="2" borderId="0" xfId="0" applyFill="1"/>
    <xf numFmtId="44" fontId="17" fillId="0" borderId="0" xfId="1" applyFont="1" applyBorder="1"/>
    <xf numFmtId="0" fontId="3" fillId="0" borderId="2" xfId="0" applyFont="1" applyBorder="1"/>
    <xf numFmtId="167" fontId="3" fillId="0" borderId="0" xfId="0" applyNumberFormat="1" applyFont="1"/>
    <xf numFmtId="167" fontId="8" fillId="0" borderId="0" xfId="0" applyNumberFormat="1" applyFont="1"/>
    <xf numFmtId="168" fontId="8" fillId="0" borderId="0" xfId="0" applyNumberFormat="1" applyFont="1"/>
    <xf numFmtId="8" fontId="3" fillId="0" borderId="1" xfId="1" applyNumberFormat="1" applyFont="1" applyBorder="1"/>
    <xf numFmtId="0" fontId="4" fillId="0" borderId="0" xfId="0" applyFont="1" applyAlignment="1">
      <alignment horizontal="center"/>
    </xf>
    <xf numFmtId="0" fontId="0" fillId="2" borderId="6" xfId="0" applyFill="1" applyBorder="1"/>
    <xf numFmtId="0" fontId="12" fillId="2" borderId="22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wrapText="1"/>
    </xf>
    <xf numFmtId="44" fontId="3" fillId="0" borderId="0" xfId="0" applyNumberFormat="1" applyFont="1"/>
    <xf numFmtId="0" fontId="4" fillId="0" borderId="0" xfId="0" applyFont="1" applyAlignment="1">
      <alignment horizontal="center" wrapText="1"/>
    </xf>
    <xf numFmtId="0" fontId="19" fillId="2" borderId="0" xfId="4" applyFont="1" applyFill="1" applyProtection="1">
      <protection locked="0"/>
    </xf>
    <xf numFmtId="0" fontId="11" fillId="2" borderId="5" xfId="2" applyFont="1" applyFill="1" applyBorder="1" applyAlignment="1">
      <alignment horizontal="left"/>
    </xf>
    <xf numFmtId="0" fontId="12" fillId="2" borderId="22" xfId="2" applyFont="1" applyFill="1" applyBorder="1" applyAlignment="1">
      <alignment horizontal="center"/>
    </xf>
    <xf numFmtId="0" fontId="12" fillId="2" borderId="1" xfId="2" applyFont="1" applyFill="1" applyBorder="1"/>
    <xf numFmtId="0" fontId="7" fillId="2" borderId="0" xfId="2" applyFill="1" applyAlignment="1">
      <alignment wrapText="1"/>
    </xf>
    <xf numFmtId="0" fontId="7" fillId="2" borderId="5" xfId="2" applyFill="1" applyBorder="1" applyAlignment="1">
      <alignment wrapText="1"/>
    </xf>
    <xf numFmtId="0" fontId="12" fillId="2" borderId="8" xfId="2" applyFont="1" applyFill="1" applyBorder="1" applyAlignment="1">
      <alignment horizontal="center" wrapText="1"/>
    </xf>
    <xf numFmtId="0" fontId="12" fillId="2" borderId="9" xfId="2" applyFont="1" applyFill="1" applyBorder="1" applyAlignment="1">
      <alignment wrapText="1"/>
    </xf>
    <xf numFmtId="0" fontId="12" fillId="2" borderId="12" xfId="2" applyFont="1" applyFill="1" applyBorder="1" applyAlignment="1">
      <alignment wrapText="1"/>
    </xf>
    <xf numFmtId="0" fontId="12" fillId="0" borderId="12" xfId="2" applyFont="1" applyBorder="1" applyAlignment="1">
      <alignment horizontal="center" wrapText="1"/>
    </xf>
    <xf numFmtId="0" fontId="12" fillId="2" borderId="15" xfId="2" applyFont="1" applyFill="1" applyBorder="1" applyAlignment="1">
      <alignment horizontal="center" wrapText="1"/>
    </xf>
    <xf numFmtId="0" fontId="12" fillId="2" borderId="23" xfId="2" applyFont="1" applyFill="1" applyBorder="1" applyAlignment="1">
      <alignment horizontal="center" wrapText="1"/>
    </xf>
    <xf numFmtId="0" fontId="7" fillId="2" borderId="28" xfId="2" applyFill="1" applyBorder="1" applyAlignment="1">
      <alignment wrapText="1"/>
    </xf>
    <xf numFmtId="0" fontId="12" fillId="2" borderId="29" xfId="2" applyFont="1" applyFill="1" applyBorder="1" applyAlignment="1">
      <alignment horizontal="center" wrapText="1"/>
    </xf>
    <xf numFmtId="0" fontId="7" fillId="0" borderId="0" xfId="2" applyAlignment="1">
      <alignment wrapText="1"/>
    </xf>
    <xf numFmtId="0" fontId="11" fillId="2" borderId="4" xfId="2" applyFont="1" applyFill="1" applyBorder="1" applyAlignment="1">
      <alignment horizontal="left"/>
    </xf>
    <xf numFmtId="0" fontId="7" fillId="2" borderId="5" xfId="2" applyFill="1" applyBorder="1"/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11" fillId="2" borderId="4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7" fillId="0" borderId="5" xfId="0" applyFont="1" applyBorder="1"/>
    <xf numFmtId="0" fontId="19" fillId="2" borderId="0" xfId="4" applyFont="1" applyFill="1" applyBorder="1" applyProtection="1">
      <protection locked="0"/>
    </xf>
  </cellXfs>
  <cellStyles count="5">
    <cellStyle name="Currency" xfId="1" builtinId="4"/>
    <cellStyle name="Hyperlink 2" xfId="4" xr:uid="{8C2D7F73-B89E-4C2F-8728-0709C4917086}"/>
    <cellStyle name="Normal" xfId="0" builtinId="0"/>
    <cellStyle name="Normal 2" xfId="2" xr:uid="{7F815CE7-D695-4C0A-8D2B-F4CD3FE460F1}"/>
    <cellStyle name="Percent" xfId="3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f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fi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fi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fi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fi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f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4</xdr:row>
      <xdr:rowOff>94430</xdr:rowOff>
    </xdr:from>
    <xdr:to>
      <xdr:col>0</xdr:col>
      <xdr:colOff>989277</xdr:colOff>
      <xdr:row>6</xdr:row>
      <xdr:rowOff>161926</xdr:rowOff>
    </xdr:to>
    <xdr:pic>
      <xdr:nvPicPr>
        <xdr:cNvPr id="3" name="Picture 2" descr="Arkansas Rice Check-Off Logo">
          <a:extLst>
            <a:ext uri="{FF2B5EF4-FFF2-40B4-BE49-F238E27FC236}">
              <a16:creationId xmlns:a16="http://schemas.microsoft.com/office/drawing/2014/main" id="{4495D2E4-36B3-4FB7-9E7A-CA001D35C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818330"/>
          <a:ext cx="941653" cy="524696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1123950</xdr:colOff>
      <xdr:row>4</xdr:row>
      <xdr:rowOff>28575</xdr:rowOff>
    </xdr:from>
    <xdr:to>
      <xdr:col>1</xdr:col>
      <xdr:colOff>171449</xdr:colOff>
      <xdr:row>6</xdr:row>
      <xdr:rowOff>219075</xdr:rowOff>
    </xdr:to>
    <xdr:pic>
      <xdr:nvPicPr>
        <xdr:cNvPr id="4" name="Picture 3" descr="Arkansas Rice Promotion Board Logo">
          <a:extLst>
            <a:ext uri="{FF2B5EF4-FFF2-40B4-BE49-F238E27FC236}">
              <a16:creationId xmlns:a16="http://schemas.microsoft.com/office/drawing/2014/main" id="{82F154D6-E9B8-4A33-8945-FF1656802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" y="752475"/>
          <a:ext cx="742949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663340</xdr:colOff>
      <xdr:row>4</xdr:row>
      <xdr:rowOff>47625</xdr:rowOff>
    </xdr:from>
    <xdr:to>
      <xdr:col>7</xdr:col>
      <xdr:colOff>589136</xdr:colOff>
      <xdr:row>6</xdr:row>
      <xdr:rowOff>209550</xdr:rowOff>
    </xdr:to>
    <xdr:pic>
      <xdr:nvPicPr>
        <xdr:cNvPr id="5" name="Picture 4" descr="University of Arkansas Division of Agriculture Logo">
          <a:extLst>
            <a:ext uri="{FF2B5EF4-FFF2-40B4-BE49-F238E27FC236}">
              <a16:creationId xmlns:a16="http://schemas.microsoft.com/office/drawing/2014/main" id="{83E90C1F-02E1-4699-8EC1-7B69C1937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4840" y="47625"/>
          <a:ext cx="1211671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4</xdr:row>
      <xdr:rowOff>84905</xdr:rowOff>
    </xdr:from>
    <xdr:to>
      <xdr:col>0</xdr:col>
      <xdr:colOff>989277</xdr:colOff>
      <xdr:row>6</xdr:row>
      <xdr:rowOff>152401</xdr:rowOff>
    </xdr:to>
    <xdr:pic>
      <xdr:nvPicPr>
        <xdr:cNvPr id="2" name="Picture 1" descr="Arkansas Rice Check-Off Logo">
          <a:extLst>
            <a:ext uri="{FF2B5EF4-FFF2-40B4-BE49-F238E27FC236}">
              <a16:creationId xmlns:a16="http://schemas.microsoft.com/office/drawing/2014/main" id="{9A5CB06D-1E99-4D8E-BC0E-8A9709CC5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808805"/>
          <a:ext cx="941653" cy="52469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1143000</xdr:colOff>
      <xdr:row>4</xdr:row>
      <xdr:rowOff>19050</xdr:rowOff>
    </xdr:from>
    <xdr:to>
      <xdr:col>1</xdr:col>
      <xdr:colOff>190499</xdr:colOff>
      <xdr:row>6</xdr:row>
      <xdr:rowOff>209550</xdr:rowOff>
    </xdr:to>
    <xdr:pic>
      <xdr:nvPicPr>
        <xdr:cNvPr id="3" name="Picture 2" descr="Arkansas Rice Promotion Board Logo">
          <a:extLst>
            <a:ext uri="{FF2B5EF4-FFF2-40B4-BE49-F238E27FC236}">
              <a16:creationId xmlns:a16="http://schemas.microsoft.com/office/drawing/2014/main" id="{A1CF9686-07FA-4959-8713-60982CF5D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742950"/>
          <a:ext cx="742949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663340</xdr:colOff>
      <xdr:row>4</xdr:row>
      <xdr:rowOff>47625</xdr:rowOff>
    </xdr:from>
    <xdr:to>
      <xdr:col>7</xdr:col>
      <xdr:colOff>589136</xdr:colOff>
      <xdr:row>6</xdr:row>
      <xdr:rowOff>209550</xdr:rowOff>
    </xdr:to>
    <xdr:pic>
      <xdr:nvPicPr>
        <xdr:cNvPr id="4" name="Picture 3" descr="University of Arkansas Division of Agriculture Logo">
          <a:extLst>
            <a:ext uri="{FF2B5EF4-FFF2-40B4-BE49-F238E27FC236}">
              <a16:creationId xmlns:a16="http://schemas.microsoft.com/office/drawing/2014/main" id="{41AA4332-8F04-4534-B5CF-95F322085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9177" y="771525"/>
          <a:ext cx="1302159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4</xdr:row>
      <xdr:rowOff>84905</xdr:rowOff>
    </xdr:from>
    <xdr:to>
      <xdr:col>0</xdr:col>
      <xdr:colOff>989277</xdr:colOff>
      <xdr:row>6</xdr:row>
      <xdr:rowOff>152401</xdr:rowOff>
    </xdr:to>
    <xdr:pic>
      <xdr:nvPicPr>
        <xdr:cNvPr id="2" name="Picture 1" descr="Arkansas Rice Check-Off Logo">
          <a:extLst>
            <a:ext uri="{FF2B5EF4-FFF2-40B4-BE49-F238E27FC236}">
              <a16:creationId xmlns:a16="http://schemas.microsoft.com/office/drawing/2014/main" id="{B64C68F1-0337-4C3D-AB7E-90BCAC946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856430"/>
          <a:ext cx="941653" cy="524696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1123950</xdr:colOff>
      <xdr:row>4</xdr:row>
      <xdr:rowOff>28575</xdr:rowOff>
    </xdr:from>
    <xdr:to>
      <xdr:col>1</xdr:col>
      <xdr:colOff>171449</xdr:colOff>
      <xdr:row>6</xdr:row>
      <xdr:rowOff>219075</xdr:rowOff>
    </xdr:to>
    <xdr:pic>
      <xdr:nvPicPr>
        <xdr:cNvPr id="3" name="Picture 2" descr="Arkansas Rice Promotion Board Logo">
          <a:extLst>
            <a:ext uri="{FF2B5EF4-FFF2-40B4-BE49-F238E27FC236}">
              <a16:creationId xmlns:a16="http://schemas.microsoft.com/office/drawing/2014/main" id="{4FC632AD-C894-40D3-A99F-2F546C75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" y="800100"/>
          <a:ext cx="742949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663340</xdr:colOff>
      <xdr:row>4</xdr:row>
      <xdr:rowOff>47625</xdr:rowOff>
    </xdr:from>
    <xdr:to>
      <xdr:col>7</xdr:col>
      <xdr:colOff>589136</xdr:colOff>
      <xdr:row>6</xdr:row>
      <xdr:rowOff>209550</xdr:rowOff>
    </xdr:to>
    <xdr:pic>
      <xdr:nvPicPr>
        <xdr:cNvPr id="4" name="Picture 3" descr="University of Arkansas Division of Agriculture Logo">
          <a:extLst>
            <a:ext uri="{FF2B5EF4-FFF2-40B4-BE49-F238E27FC236}">
              <a16:creationId xmlns:a16="http://schemas.microsoft.com/office/drawing/2014/main" id="{CE68A240-ECF4-44B6-8679-F0A7ED157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8702" y="819150"/>
          <a:ext cx="1302159" cy="619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4</xdr:row>
      <xdr:rowOff>84905</xdr:rowOff>
    </xdr:from>
    <xdr:to>
      <xdr:col>0</xdr:col>
      <xdr:colOff>989277</xdr:colOff>
      <xdr:row>6</xdr:row>
      <xdr:rowOff>152401</xdr:rowOff>
    </xdr:to>
    <xdr:pic>
      <xdr:nvPicPr>
        <xdr:cNvPr id="2" name="Picture 1" descr="Arkansas Rice Check-Off Logo">
          <a:extLst>
            <a:ext uri="{FF2B5EF4-FFF2-40B4-BE49-F238E27FC236}">
              <a16:creationId xmlns:a16="http://schemas.microsoft.com/office/drawing/2014/main" id="{45F11E89-E70C-4054-80F1-C56A87229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808805"/>
          <a:ext cx="941653" cy="524696"/>
        </a:xfrm>
        <a:prstGeom prst="rect">
          <a:avLst/>
        </a:prstGeom>
      </xdr:spPr>
    </xdr:pic>
    <xdr:clientData/>
  </xdr:twoCellAnchor>
  <xdr:twoCellAnchor editAs="oneCell">
    <xdr:from>
      <xdr:col>0</xdr:col>
      <xdr:colOff>1133475</xdr:colOff>
      <xdr:row>4</xdr:row>
      <xdr:rowOff>28575</xdr:rowOff>
    </xdr:from>
    <xdr:to>
      <xdr:col>1</xdr:col>
      <xdr:colOff>180974</xdr:colOff>
      <xdr:row>6</xdr:row>
      <xdr:rowOff>219075</xdr:rowOff>
    </xdr:to>
    <xdr:pic>
      <xdr:nvPicPr>
        <xdr:cNvPr id="3" name="Picture 2" descr="Arkansas Rice Promotion Board Logo">
          <a:extLst>
            <a:ext uri="{FF2B5EF4-FFF2-40B4-BE49-F238E27FC236}">
              <a16:creationId xmlns:a16="http://schemas.microsoft.com/office/drawing/2014/main" id="{809199C3-9180-464F-BE21-790A9A455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752475"/>
          <a:ext cx="742949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663340</xdr:colOff>
      <xdr:row>4</xdr:row>
      <xdr:rowOff>47625</xdr:rowOff>
    </xdr:from>
    <xdr:to>
      <xdr:col>7</xdr:col>
      <xdr:colOff>589136</xdr:colOff>
      <xdr:row>6</xdr:row>
      <xdr:rowOff>209550</xdr:rowOff>
    </xdr:to>
    <xdr:pic>
      <xdr:nvPicPr>
        <xdr:cNvPr id="4" name="Picture 3" descr="University of Arkansas Division of Agriculture Logo">
          <a:extLst>
            <a:ext uri="{FF2B5EF4-FFF2-40B4-BE49-F238E27FC236}">
              <a16:creationId xmlns:a16="http://schemas.microsoft.com/office/drawing/2014/main" id="{24897F48-EF57-46A9-92F9-FDF620917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9177" y="771525"/>
          <a:ext cx="1302159" cy="619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4</xdr:row>
      <xdr:rowOff>84905</xdr:rowOff>
    </xdr:from>
    <xdr:to>
      <xdr:col>0</xdr:col>
      <xdr:colOff>989277</xdr:colOff>
      <xdr:row>6</xdr:row>
      <xdr:rowOff>152401</xdr:rowOff>
    </xdr:to>
    <xdr:pic>
      <xdr:nvPicPr>
        <xdr:cNvPr id="2" name="Picture 1" descr="Arkansas Rice Check-Off Logo">
          <a:extLst>
            <a:ext uri="{FF2B5EF4-FFF2-40B4-BE49-F238E27FC236}">
              <a16:creationId xmlns:a16="http://schemas.microsoft.com/office/drawing/2014/main" id="{5CA3E6CA-C1FF-41C2-8E41-69C7053A2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808805"/>
          <a:ext cx="941653" cy="524696"/>
        </a:xfrm>
        <a:prstGeom prst="rect">
          <a:avLst/>
        </a:prstGeom>
      </xdr:spPr>
    </xdr:pic>
    <xdr:clientData/>
  </xdr:twoCellAnchor>
  <xdr:twoCellAnchor editAs="oneCell">
    <xdr:from>
      <xdr:col>0</xdr:col>
      <xdr:colOff>1152525</xdr:colOff>
      <xdr:row>4</xdr:row>
      <xdr:rowOff>19050</xdr:rowOff>
    </xdr:from>
    <xdr:to>
      <xdr:col>1</xdr:col>
      <xdr:colOff>200024</xdr:colOff>
      <xdr:row>6</xdr:row>
      <xdr:rowOff>209550</xdr:rowOff>
    </xdr:to>
    <xdr:pic>
      <xdr:nvPicPr>
        <xdr:cNvPr id="3" name="Picture 2" descr="Arkansas Rice Promotion Board Logo">
          <a:extLst>
            <a:ext uri="{FF2B5EF4-FFF2-40B4-BE49-F238E27FC236}">
              <a16:creationId xmlns:a16="http://schemas.microsoft.com/office/drawing/2014/main" id="{2192997F-3812-4766-B9ED-7E207589B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742950"/>
          <a:ext cx="742949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663340</xdr:colOff>
      <xdr:row>4</xdr:row>
      <xdr:rowOff>47625</xdr:rowOff>
    </xdr:from>
    <xdr:to>
      <xdr:col>7</xdr:col>
      <xdr:colOff>589135</xdr:colOff>
      <xdr:row>6</xdr:row>
      <xdr:rowOff>209550</xdr:rowOff>
    </xdr:to>
    <xdr:pic>
      <xdr:nvPicPr>
        <xdr:cNvPr id="4" name="Picture 3" descr="University of Arkansas Division of Agriculture Logo">
          <a:extLst>
            <a:ext uri="{FF2B5EF4-FFF2-40B4-BE49-F238E27FC236}">
              <a16:creationId xmlns:a16="http://schemas.microsoft.com/office/drawing/2014/main" id="{5F5284F1-1410-43AE-A2C8-E14478697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8702" y="771525"/>
          <a:ext cx="1302158" cy="619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4</xdr:row>
      <xdr:rowOff>84905</xdr:rowOff>
    </xdr:from>
    <xdr:to>
      <xdr:col>0</xdr:col>
      <xdr:colOff>989277</xdr:colOff>
      <xdr:row>6</xdr:row>
      <xdr:rowOff>152401</xdr:rowOff>
    </xdr:to>
    <xdr:pic>
      <xdr:nvPicPr>
        <xdr:cNvPr id="2" name="Picture 1" descr="Arkansas Rice Check-Off Logo">
          <a:extLst>
            <a:ext uri="{FF2B5EF4-FFF2-40B4-BE49-F238E27FC236}">
              <a16:creationId xmlns:a16="http://schemas.microsoft.com/office/drawing/2014/main" id="{74B352D8-790B-416B-9829-1379DD95B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808805"/>
          <a:ext cx="941653" cy="524696"/>
        </a:xfrm>
        <a:prstGeom prst="rect">
          <a:avLst/>
        </a:prstGeom>
      </xdr:spPr>
    </xdr:pic>
    <xdr:clientData/>
  </xdr:twoCellAnchor>
  <xdr:twoCellAnchor editAs="oneCell">
    <xdr:from>
      <xdr:col>0</xdr:col>
      <xdr:colOff>1133475</xdr:colOff>
      <xdr:row>4</xdr:row>
      <xdr:rowOff>28575</xdr:rowOff>
    </xdr:from>
    <xdr:to>
      <xdr:col>1</xdr:col>
      <xdr:colOff>180974</xdr:colOff>
      <xdr:row>6</xdr:row>
      <xdr:rowOff>219075</xdr:rowOff>
    </xdr:to>
    <xdr:pic>
      <xdr:nvPicPr>
        <xdr:cNvPr id="3" name="Picture 2" descr="Arkansas Rice Promotion Board Logo">
          <a:extLst>
            <a:ext uri="{FF2B5EF4-FFF2-40B4-BE49-F238E27FC236}">
              <a16:creationId xmlns:a16="http://schemas.microsoft.com/office/drawing/2014/main" id="{B921F204-A636-4C7F-9172-1F4496FCD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752475"/>
          <a:ext cx="742949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663340</xdr:colOff>
      <xdr:row>4</xdr:row>
      <xdr:rowOff>47625</xdr:rowOff>
    </xdr:from>
    <xdr:to>
      <xdr:col>7</xdr:col>
      <xdr:colOff>589136</xdr:colOff>
      <xdr:row>6</xdr:row>
      <xdr:rowOff>209550</xdr:rowOff>
    </xdr:to>
    <xdr:pic>
      <xdr:nvPicPr>
        <xdr:cNvPr id="4" name="Picture 3" descr="University of Arkansas Division of Agriculture Logo">
          <a:extLst>
            <a:ext uri="{FF2B5EF4-FFF2-40B4-BE49-F238E27FC236}">
              <a16:creationId xmlns:a16="http://schemas.microsoft.com/office/drawing/2014/main" id="{BEDCE8D4-45C2-4694-8AFA-7C10D6AF3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8702" y="771525"/>
          <a:ext cx="1302159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7A47A-A362-499B-ACF5-80A05C697DC6}">
  <sheetPr codeName="Sheet1"/>
  <dimension ref="A1:Z45"/>
  <sheetViews>
    <sheetView tabSelected="1" workbookViewId="0"/>
  </sheetViews>
  <sheetFormatPr defaultColWidth="8.7109375" defaultRowHeight="12.75" x14ac:dyDescent="0.2"/>
  <cols>
    <col min="1" max="1" width="23.7109375" style="32" customWidth="1"/>
    <col min="2" max="2" width="8.7109375" style="32" bestFit="1" customWidth="1"/>
    <col min="3" max="3" width="26.42578125" style="32" customWidth="1"/>
    <col min="4" max="4" width="36" style="32" customWidth="1"/>
    <col min="5" max="5" width="20.7109375" style="32" bestFit="1" customWidth="1"/>
    <col min="6" max="16384" width="8.7109375" style="32"/>
  </cols>
  <sheetData>
    <row r="1" spans="1:26" s="30" customFormat="1" ht="13.5" thickBot="1" x14ac:dyDescent="0.25"/>
    <row r="2" spans="1:26" ht="15.75" customHeight="1" thickBot="1" x14ac:dyDescent="0.3">
      <c r="A2" s="151" t="s">
        <v>70</v>
      </c>
      <c r="B2" s="152"/>
      <c r="C2" s="152"/>
      <c r="D2" s="152"/>
      <c r="E2" s="31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3.5" customHeight="1" thickBot="1" x14ac:dyDescent="0.25">
      <c r="A3" s="33" t="s">
        <v>71</v>
      </c>
      <c r="B3" s="34" t="s">
        <v>72</v>
      </c>
      <c r="C3" s="35" t="s">
        <v>73</v>
      </c>
      <c r="D3" s="36"/>
      <c r="E3" s="35" t="s">
        <v>74</v>
      </c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2.75" customHeight="1" x14ac:dyDescent="0.2">
      <c r="A4" s="37" t="s">
        <v>75</v>
      </c>
      <c r="B4" s="38" t="s">
        <v>76</v>
      </c>
      <c r="C4" s="39" t="s">
        <v>77</v>
      </c>
      <c r="D4" s="37"/>
      <c r="E4" s="40">
        <v>12.701368682852888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x14ac:dyDescent="0.2">
      <c r="A5" s="41" t="s">
        <v>78</v>
      </c>
      <c r="B5" s="38" t="s">
        <v>79</v>
      </c>
      <c r="C5" s="42" t="s">
        <v>80</v>
      </c>
      <c r="D5" s="43"/>
      <c r="E5" s="44">
        <v>7.8927152755536598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3.5" customHeight="1" x14ac:dyDescent="0.2">
      <c r="A6" s="41" t="s">
        <v>81</v>
      </c>
      <c r="B6" s="38" t="s">
        <v>82</v>
      </c>
      <c r="C6" s="39" t="s">
        <v>77</v>
      </c>
      <c r="D6" s="41"/>
      <c r="E6" s="40">
        <v>8.2425180152377227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x14ac:dyDescent="0.2">
      <c r="A7" s="45" t="s">
        <v>83</v>
      </c>
      <c r="B7" s="38"/>
      <c r="C7" s="39" t="s">
        <v>84</v>
      </c>
      <c r="D7" s="43"/>
      <c r="E7" s="44">
        <v>0.45087718275921151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x14ac:dyDescent="0.2">
      <c r="A8" s="46" t="s">
        <v>85</v>
      </c>
      <c r="B8" s="47"/>
      <c r="C8" s="48" t="s">
        <v>86</v>
      </c>
      <c r="D8" s="43" t="s">
        <v>87</v>
      </c>
      <c r="E8" s="44">
        <v>13</v>
      </c>
      <c r="F8" s="30"/>
      <c r="G8" s="30"/>
      <c r="H8" s="30"/>
      <c r="I8" s="49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x14ac:dyDescent="0.2">
      <c r="A9" s="41" t="s">
        <v>85</v>
      </c>
      <c r="B9" s="38"/>
      <c r="C9" s="48" t="s">
        <v>88</v>
      </c>
      <c r="D9" s="43" t="s">
        <v>89</v>
      </c>
      <c r="E9" s="44">
        <v>65.734999999999999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x14ac:dyDescent="0.2">
      <c r="A10" s="41" t="s">
        <v>90</v>
      </c>
      <c r="B10" s="38" t="s">
        <v>91</v>
      </c>
      <c r="C10" s="48" t="s">
        <v>92</v>
      </c>
      <c r="D10" s="43" t="s">
        <v>93</v>
      </c>
      <c r="E10" s="44">
        <v>150.19326845314328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x14ac:dyDescent="0.2">
      <c r="A11" s="41" t="s">
        <v>94</v>
      </c>
      <c r="B11" s="38"/>
      <c r="C11" s="48" t="s">
        <v>95</v>
      </c>
      <c r="D11" s="43"/>
      <c r="E11" s="44">
        <v>3.6607433875980364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x14ac:dyDescent="0.2">
      <c r="A12" s="41" t="s">
        <v>96</v>
      </c>
      <c r="B12" s="38"/>
      <c r="C12" s="48" t="s">
        <v>97</v>
      </c>
      <c r="D12" s="43"/>
      <c r="E12" s="44">
        <v>2.2440920562614419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25.5" x14ac:dyDescent="0.2">
      <c r="A13" s="50" t="s">
        <v>98</v>
      </c>
      <c r="B13" s="51"/>
      <c r="C13" s="48" t="s">
        <v>99</v>
      </c>
      <c r="D13" s="53" t="s">
        <v>136</v>
      </c>
      <c r="E13" s="44">
        <v>38.230562499999998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x14ac:dyDescent="0.2">
      <c r="A14" s="50" t="s">
        <v>98</v>
      </c>
      <c r="B14" s="51"/>
      <c r="C14" s="48" t="s">
        <v>99</v>
      </c>
      <c r="D14" s="52" t="s">
        <v>100</v>
      </c>
      <c r="E14" s="44">
        <v>50.253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x14ac:dyDescent="0.2">
      <c r="A15" s="50" t="s">
        <v>98</v>
      </c>
      <c r="B15" s="47"/>
      <c r="C15" s="48" t="s">
        <v>99</v>
      </c>
      <c r="D15" s="43" t="s">
        <v>101</v>
      </c>
      <c r="E15" s="44">
        <v>31.8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3.5" customHeight="1" x14ac:dyDescent="0.2">
      <c r="A16" s="50" t="s">
        <v>129</v>
      </c>
      <c r="B16" s="38"/>
      <c r="C16" s="48" t="s">
        <v>88</v>
      </c>
      <c r="D16" s="53" t="s">
        <v>120</v>
      </c>
      <c r="E16" s="44">
        <v>84.02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x14ac:dyDescent="0.2">
      <c r="A17" s="50" t="s">
        <v>102</v>
      </c>
      <c r="B17" s="54"/>
      <c r="C17" s="48"/>
      <c r="D17" s="43"/>
      <c r="E17" s="55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x14ac:dyDescent="0.2">
      <c r="A18" s="50" t="s">
        <v>98</v>
      </c>
      <c r="B18" s="54"/>
      <c r="C18" s="48" t="s">
        <v>88</v>
      </c>
      <c r="D18" s="43" t="s">
        <v>103</v>
      </c>
      <c r="E18" s="44">
        <v>38.08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x14ac:dyDescent="0.2">
      <c r="A19" s="41" t="s">
        <v>98</v>
      </c>
      <c r="B19" s="38"/>
      <c r="C19" s="48" t="s">
        <v>104</v>
      </c>
      <c r="D19" s="56" t="s">
        <v>105</v>
      </c>
      <c r="E19" s="44">
        <v>19.04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x14ac:dyDescent="0.2">
      <c r="A20" s="41" t="s">
        <v>98</v>
      </c>
      <c r="B20" s="38"/>
      <c r="C20" s="48" t="s">
        <v>106</v>
      </c>
      <c r="D20" s="56" t="s">
        <v>107</v>
      </c>
      <c r="E20" s="44">
        <v>21.3203125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3.5" thickBot="1" x14ac:dyDescent="0.25">
      <c r="A21" s="57" t="s">
        <v>108</v>
      </c>
      <c r="B21" s="58"/>
      <c r="C21" s="59"/>
      <c r="D21" s="43"/>
      <c r="E21" s="6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x14ac:dyDescent="0.2">
      <c r="A22" s="46" t="s">
        <v>109</v>
      </c>
      <c r="B22" s="47" t="s">
        <v>110</v>
      </c>
      <c r="C22" s="61" t="s">
        <v>111</v>
      </c>
      <c r="D22" s="36"/>
      <c r="E22" s="62">
        <v>21.482450880291843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x14ac:dyDescent="0.2">
      <c r="A23" s="46" t="s">
        <v>112</v>
      </c>
      <c r="B23" s="47" t="s">
        <v>113</v>
      </c>
      <c r="C23" s="61" t="s">
        <v>111</v>
      </c>
      <c r="D23" s="63"/>
      <c r="E23" s="64">
        <v>7.2378775283988324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3.5" thickBot="1" x14ac:dyDescent="0.25">
      <c r="A24" s="65" t="s">
        <v>114</v>
      </c>
      <c r="B24" s="66"/>
      <c r="C24" s="67" t="s">
        <v>111</v>
      </c>
      <c r="D24" s="68"/>
      <c r="E24" s="69">
        <v>8.0384786802150892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x14ac:dyDescent="0.2">
      <c r="A25" s="37" t="s">
        <v>115</v>
      </c>
      <c r="B25" s="70"/>
      <c r="C25" s="71"/>
      <c r="D25" s="72"/>
      <c r="E25" s="40">
        <v>1.2202477958660121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3.5" thickBot="1" x14ac:dyDescent="0.25">
      <c r="A26" s="65" t="s">
        <v>116</v>
      </c>
      <c r="B26" s="66" t="s">
        <v>117</v>
      </c>
      <c r="C26" s="67" t="s">
        <v>118</v>
      </c>
      <c r="D26" s="73"/>
      <c r="E26" s="74">
        <v>6.2804297023724605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3.5" thickBot="1" x14ac:dyDescent="0.25">
      <c r="A27" s="75" t="s">
        <v>119</v>
      </c>
      <c r="B27" s="30"/>
      <c r="C27" s="30"/>
      <c r="D27" s="77" t="s">
        <v>128</v>
      </c>
      <c r="E27" s="78">
        <f>SUM(E4:E26)</f>
        <v>591.12394264055035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FBD06-F2FE-4E94-BEE4-3405870228C4}">
  <sheetPr codeName="Sheet10"/>
  <dimension ref="A2:K87"/>
  <sheetViews>
    <sheetView topLeftCell="A4" workbookViewId="0">
      <selection activeCell="A4" sqref="A4"/>
    </sheetView>
  </sheetViews>
  <sheetFormatPr defaultRowHeight="15" x14ac:dyDescent="0.25"/>
  <cols>
    <col min="1" max="1" width="23.7109375" customWidth="1"/>
    <col min="3" max="3" width="8" style="8" bestFit="1" customWidth="1"/>
    <col min="4" max="4" width="11.7109375" customWidth="1"/>
    <col min="5" max="5" width="14.5703125" style="8" bestFit="1" customWidth="1"/>
    <col min="6" max="6" width="10.140625" customWidth="1"/>
    <col min="7" max="7" width="9.140625" customWidth="1"/>
    <col min="8" max="8" width="11.85546875" customWidth="1"/>
    <col min="9" max="9" width="1.28515625" customWidth="1"/>
  </cols>
  <sheetData>
    <row r="2" spans="1:11" x14ac:dyDescent="0.25">
      <c r="A2" s="157" t="s">
        <v>134</v>
      </c>
      <c r="B2" s="158" t="s">
        <v>135</v>
      </c>
      <c r="C2" s="158"/>
      <c r="D2" s="158"/>
      <c r="E2" s="158"/>
      <c r="F2" s="158"/>
      <c r="G2" s="158"/>
      <c r="H2" s="158"/>
    </row>
    <row r="3" spans="1:11" x14ac:dyDescent="0.25">
      <c r="A3" s="157"/>
      <c r="B3" s="158"/>
      <c r="C3" s="158"/>
      <c r="D3" s="158"/>
      <c r="E3" s="158"/>
      <c r="F3" s="158"/>
      <c r="G3" s="158"/>
      <c r="H3" s="158"/>
    </row>
    <row r="5" spans="1:11" ht="18.75" x14ac:dyDescent="0.3">
      <c r="A5" s="153" t="s">
        <v>188</v>
      </c>
      <c r="B5" s="153"/>
      <c r="C5" s="153"/>
      <c r="D5" s="153"/>
      <c r="E5" s="153"/>
      <c r="F5" s="153"/>
      <c r="G5" s="153"/>
      <c r="H5" s="153"/>
      <c r="I5" s="17"/>
    </row>
    <row r="6" spans="1:11" ht="18.75" x14ac:dyDescent="0.3">
      <c r="A6" s="154" t="s">
        <v>189</v>
      </c>
      <c r="B6" s="154"/>
      <c r="C6" s="154"/>
      <c r="D6" s="154"/>
      <c r="E6" s="154"/>
      <c r="F6" s="154"/>
      <c r="G6" s="154"/>
      <c r="H6" s="154"/>
      <c r="I6" s="17"/>
    </row>
    <row r="7" spans="1:11" ht="19.5" thickBot="1" x14ac:dyDescent="0.35">
      <c r="A7" s="155" t="s">
        <v>190</v>
      </c>
      <c r="B7" s="155"/>
      <c r="C7" s="155"/>
      <c r="D7" s="155"/>
      <c r="E7" s="155"/>
      <c r="F7" s="155"/>
      <c r="G7" s="155"/>
      <c r="H7" s="155"/>
      <c r="I7" s="17"/>
    </row>
    <row r="8" spans="1:11" ht="15.75" thickTop="1" x14ac:dyDescent="0.25">
      <c r="A8" s="1"/>
      <c r="B8" s="1"/>
      <c r="C8" s="2"/>
      <c r="D8" s="1"/>
      <c r="E8" s="2"/>
      <c r="F8" s="156" t="s">
        <v>0</v>
      </c>
      <c r="G8" s="156"/>
      <c r="H8" s="3" t="s">
        <v>1</v>
      </c>
      <c r="I8" s="3"/>
    </row>
    <row r="9" spans="1:11" x14ac:dyDescent="0.25">
      <c r="A9" s="4" t="s">
        <v>2</v>
      </c>
      <c r="B9" s="4" t="s">
        <v>3</v>
      </c>
      <c r="C9" s="5" t="s">
        <v>4</v>
      </c>
      <c r="D9" s="4" t="s">
        <v>140</v>
      </c>
      <c r="E9" s="5" t="s">
        <v>5</v>
      </c>
      <c r="F9" s="6" t="s">
        <v>6</v>
      </c>
      <c r="G9" s="6" t="s">
        <v>7</v>
      </c>
      <c r="H9" s="6" t="s">
        <v>7</v>
      </c>
      <c r="I9" s="3"/>
    </row>
    <row r="10" spans="1:11" x14ac:dyDescent="0.25">
      <c r="A10" s="7" t="s">
        <v>123</v>
      </c>
    </row>
    <row r="11" spans="1:11" x14ac:dyDescent="0.25">
      <c r="A11" s="14" t="s">
        <v>8</v>
      </c>
      <c r="B11" s="14" t="s">
        <v>9</v>
      </c>
      <c r="C11" s="76">
        <v>5.8</v>
      </c>
      <c r="D11" s="14">
        <v>170</v>
      </c>
      <c r="E11" s="18">
        <f>ROUND(C11*D11,2)</f>
        <v>986</v>
      </c>
      <c r="F11" s="16">
        <v>0.25</v>
      </c>
      <c r="G11" s="18">
        <f>ROUND(E11*F11,2)</f>
        <v>246.5</v>
      </c>
      <c r="H11" s="18">
        <f>ROUND(E11-G11,2)</f>
        <v>739.5</v>
      </c>
      <c r="I11" s="18"/>
    </row>
    <row r="12" spans="1:11" x14ac:dyDescent="0.25">
      <c r="A12" s="9" t="s">
        <v>191</v>
      </c>
      <c r="B12" s="9" t="s">
        <v>9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  <c r="I12" s="18"/>
    </row>
    <row r="13" spans="1:11" x14ac:dyDescent="0.25">
      <c r="A13" s="7" t="s">
        <v>124</v>
      </c>
      <c r="E13" s="8">
        <f>SUM(E11:E12)</f>
        <v>986</v>
      </c>
      <c r="G13" s="12">
        <f>SUM(G11:G12)</f>
        <v>246.5</v>
      </c>
      <c r="H13" s="12">
        <f>ROUND(E13-G13,2)</f>
        <v>739.5</v>
      </c>
      <c r="I13" s="12"/>
    </row>
    <row r="14" spans="1:11" ht="7.5" customHeight="1" x14ac:dyDescent="0.25">
      <c r="A14" t="s">
        <v>10</v>
      </c>
    </row>
    <row r="15" spans="1:11" x14ac:dyDescent="0.25">
      <c r="A15" s="7" t="s">
        <v>125</v>
      </c>
    </row>
    <row r="16" spans="1:11" x14ac:dyDescent="0.25">
      <c r="A16" s="13" t="s">
        <v>55</v>
      </c>
      <c r="J16" s="24"/>
      <c r="K16" s="24"/>
    </row>
    <row r="17" spans="1:11" x14ac:dyDescent="0.25">
      <c r="A17" s="14" t="s">
        <v>66</v>
      </c>
      <c r="B17" s="14" t="s">
        <v>26</v>
      </c>
      <c r="C17" s="15"/>
      <c r="D17" s="14"/>
      <c r="E17" s="8">
        <f>G11</f>
        <v>246.5</v>
      </c>
      <c r="F17" s="16"/>
      <c r="G17" s="8"/>
      <c r="H17" s="8">
        <f>E17</f>
        <v>246.5</v>
      </c>
      <c r="J17" s="24"/>
      <c r="K17" s="24"/>
    </row>
    <row r="18" spans="1:11" x14ac:dyDescent="0.25">
      <c r="A18" s="13" t="s">
        <v>17</v>
      </c>
      <c r="J18" s="24"/>
      <c r="K18" s="24"/>
    </row>
    <row r="19" spans="1:11" x14ac:dyDescent="0.25">
      <c r="A19" s="14" t="s">
        <v>50</v>
      </c>
      <c r="B19" s="14" t="s">
        <v>172</v>
      </c>
      <c r="C19" s="15">
        <v>0.3888888888888889</v>
      </c>
      <c r="D19" s="14">
        <v>450</v>
      </c>
      <c r="E19" s="8">
        <f>ROUND(C19*D19,2)</f>
        <v>175</v>
      </c>
      <c r="F19" s="16">
        <v>0</v>
      </c>
      <c r="G19" s="8">
        <f>ROUND(E19*F19,2)</f>
        <v>0</v>
      </c>
      <c r="H19" s="8">
        <f>ROUND(E19-G19,2)</f>
        <v>175</v>
      </c>
      <c r="I19" s="8"/>
      <c r="J19" s="24"/>
      <c r="K19" s="24"/>
    </row>
    <row r="20" spans="1:11" x14ac:dyDescent="0.25">
      <c r="A20" s="13" t="s">
        <v>39</v>
      </c>
      <c r="J20" s="24"/>
      <c r="K20" s="24"/>
    </row>
    <row r="21" spans="1:11" ht="17.25" x14ac:dyDescent="0.25">
      <c r="A21" s="14" t="s">
        <v>51</v>
      </c>
      <c r="B21" s="14" t="s">
        <v>11</v>
      </c>
      <c r="C21" s="15">
        <v>9.5</v>
      </c>
      <c r="D21" s="14">
        <v>2</v>
      </c>
      <c r="E21" s="8">
        <f>ROUND(C21*D21,2)</f>
        <v>19</v>
      </c>
      <c r="F21" s="16">
        <v>0</v>
      </c>
      <c r="G21" s="8">
        <f>ROUND(E21*F21,2)</f>
        <v>0</v>
      </c>
      <c r="H21" s="8">
        <f>ROUND(E21-G21,2)</f>
        <v>19</v>
      </c>
      <c r="I21" s="8"/>
      <c r="J21" s="24"/>
      <c r="K21" s="24"/>
    </row>
    <row r="22" spans="1:11" ht="17.25" x14ac:dyDescent="0.25">
      <c r="A22" s="14" t="s">
        <v>56</v>
      </c>
      <c r="B22" s="14" t="s">
        <v>11</v>
      </c>
      <c r="C22" s="15">
        <v>10</v>
      </c>
      <c r="D22" s="14">
        <v>5</v>
      </c>
      <c r="E22" s="8">
        <f>ROUND(C22*D22,2)</f>
        <v>50</v>
      </c>
      <c r="F22" s="16">
        <v>0</v>
      </c>
      <c r="G22" s="8">
        <f>ROUND(E22*F22,2)</f>
        <v>0</v>
      </c>
      <c r="H22" s="8">
        <f>ROUND(E22-G22,2)</f>
        <v>50</v>
      </c>
      <c r="I22" s="8"/>
      <c r="J22" s="24"/>
      <c r="K22" s="24"/>
    </row>
    <row r="23" spans="1:11" ht="17.25" x14ac:dyDescent="0.25">
      <c r="A23" s="14" t="s">
        <v>57</v>
      </c>
      <c r="B23" s="14" t="s">
        <v>38</v>
      </c>
      <c r="C23" s="19">
        <v>0.1</v>
      </c>
      <c r="D23" s="14">
        <v>330</v>
      </c>
      <c r="E23" s="8">
        <f>FLOOR((C23*D23), 10)</f>
        <v>30</v>
      </c>
      <c r="F23" s="16">
        <v>0</v>
      </c>
      <c r="G23" s="8">
        <f>ROUND(E23*F23,2)</f>
        <v>0</v>
      </c>
      <c r="H23" s="8">
        <f>ROUND(E23-G23,2)</f>
        <v>30</v>
      </c>
      <c r="I23" s="8"/>
      <c r="J23" s="25"/>
      <c r="K23" s="24"/>
    </row>
    <row r="24" spans="1:11" x14ac:dyDescent="0.25">
      <c r="A24" s="13" t="s">
        <v>12</v>
      </c>
      <c r="J24" s="24"/>
      <c r="K24" s="24"/>
    </row>
    <row r="25" spans="1:11" ht="17.25" x14ac:dyDescent="0.25">
      <c r="A25" s="14" t="s">
        <v>62</v>
      </c>
      <c r="B25" s="14" t="s">
        <v>38</v>
      </c>
      <c r="C25" s="15">
        <v>0.40500000000000003</v>
      </c>
      <c r="D25" s="14">
        <v>87</v>
      </c>
      <c r="E25" s="8">
        <f>ROUND(C25*D25,2)</f>
        <v>35.24</v>
      </c>
      <c r="F25" s="16">
        <v>0</v>
      </c>
      <c r="G25" s="8">
        <f>ROUND(E25*F25,2)</f>
        <v>0</v>
      </c>
      <c r="H25" s="8">
        <f>ROUND(E25-G25,2)</f>
        <v>35.24</v>
      </c>
      <c r="I25" s="8"/>
      <c r="J25" s="24"/>
      <c r="K25" s="24"/>
    </row>
    <row r="26" spans="1:11" ht="17.25" x14ac:dyDescent="0.25">
      <c r="A26" s="14" t="s">
        <v>40</v>
      </c>
      <c r="B26" s="14" t="s">
        <v>38</v>
      </c>
      <c r="C26" s="15">
        <v>0.22</v>
      </c>
      <c r="D26" s="14">
        <v>100</v>
      </c>
      <c r="E26" s="8">
        <f>ROUND(C26*D26,2)</f>
        <v>22</v>
      </c>
      <c r="F26" s="16">
        <v>0</v>
      </c>
      <c r="G26" s="8">
        <f>ROUND(E26*F26,2)</f>
        <v>0</v>
      </c>
      <c r="H26" s="8">
        <f>ROUND(E26-G26,2)</f>
        <v>22</v>
      </c>
      <c r="I26" s="8"/>
      <c r="J26" s="24"/>
      <c r="K26" s="24"/>
    </row>
    <row r="27" spans="1:11" ht="17.25" x14ac:dyDescent="0.25">
      <c r="A27" s="14" t="s">
        <v>154</v>
      </c>
      <c r="B27" s="14" t="s">
        <v>38</v>
      </c>
      <c r="C27" s="15">
        <v>0.32183499999999998</v>
      </c>
      <c r="D27" s="14">
        <v>230</v>
      </c>
      <c r="E27" s="8">
        <f>ROUND(C27*D27,2)</f>
        <v>74.02</v>
      </c>
      <c r="F27" s="16">
        <v>0</v>
      </c>
      <c r="G27" s="8">
        <f>ROUND(E27*F27,2)</f>
        <v>0</v>
      </c>
      <c r="H27" s="8">
        <f>ROUND(E27-G27,2)</f>
        <v>74.02</v>
      </c>
      <c r="I27" s="8"/>
      <c r="J27" s="27"/>
      <c r="K27" s="24"/>
    </row>
    <row r="28" spans="1:11" ht="17.25" x14ac:dyDescent="0.25">
      <c r="A28" s="14" t="s">
        <v>48</v>
      </c>
      <c r="B28" s="14" t="s">
        <v>38</v>
      </c>
      <c r="C28" s="15">
        <v>0.280835</v>
      </c>
      <c r="D28" s="14">
        <v>100</v>
      </c>
      <c r="E28" s="8">
        <f>ROUND(C28*D28,2)</f>
        <v>28.08</v>
      </c>
      <c r="F28" s="16">
        <v>0</v>
      </c>
      <c r="G28" s="8">
        <f>ROUND(E28*F28,2)</f>
        <v>0</v>
      </c>
      <c r="H28" s="8">
        <f>ROUND(E28-G28,2)</f>
        <v>28.08</v>
      </c>
      <c r="I28" s="8"/>
      <c r="J28" s="25"/>
      <c r="K28" s="24"/>
    </row>
    <row r="29" spans="1:11" x14ac:dyDescent="0.25">
      <c r="A29" s="13" t="s">
        <v>15</v>
      </c>
      <c r="J29" s="24"/>
      <c r="K29" s="24"/>
    </row>
    <row r="30" spans="1:11" ht="17.25" x14ac:dyDescent="0.25">
      <c r="A30" s="14" t="s">
        <v>67</v>
      </c>
      <c r="B30" s="14" t="s">
        <v>14</v>
      </c>
      <c r="C30" s="15">
        <v>0.140625</v>
      </c>
      <c r="D30" s="14">
        <v>32</v>
      </c>
      <c r="E30" s="8">
        <f t="shared" ref="E30:E38" si="0">ROUND(C30*D30,2)</f>
        <v>4.5</v>
      </c>
      <c r="F30" s="16">
        <v>0</v>
      </c>
      <c r="G30" s="8">
        <f t="shared" ref="G30:G38" si="1">ROUND(E30*F30,2)</f>
        <v>0</v>
      </c>
      <c r="H30" s="8">
        <f t="shared" ref="H30:H38" si="2">ROUND(E30-G30,2)</f>
        <v>4.5</v>
      </c>
      <c r="I30" s="8"/>
      <c r="J30" s="27"/>
      <c r="K30" s="24"/>
    </row>
    <row r="31" spans="1:11" ht="17.25" x14ac:dyDescent="0.25">
      <c r="A31" s="14" t="s">
        <v>41</v>
      </c>
      <c r="B31" s="14" t="s">
        <v>14</v>
      </c>
      <c r="C31" s="15">
        <v>0.67414062499999994</v>
      </c>
      <c r="D31" s="14">
        <v>12.8</v>
      </c>
      <c r="E31" s="8">
        <f t="shared" si="0"/>
        <v>8.6300000000000008</v>
      </c>
      <c r="F31" s="16">
        <v>0</v>
      </c>
      <c r="G31" s="8">
        <f t="shared" si="1"/>
        <v>0</v>
      </c>
      <c r="H31" s="8">
        <f t="shared" si="2"/>
        <v>8.6300000000000008</v>
      </c>
      <c r="I31" s="8"/>
      <c r="J31" s="24"/>
      <c r="K31" s="24"/>
    </row>
    <row r="32" spans="1:11" ht="17.25" x14ac:dyDescent="0.25">
      <c r="A32" s="14" t="s">
        <v>121</v>
      </c>
      <c r="B32" s="14" t="s">
        <v>14</v>
      </c>
      <c r="C32" s="15">
        <v>0.140625</v>
      </c>
      <c r="D32" s="14">
        <v>32</v>
      </c>
      <c r="E32" s="8">
        <f t="shared" si="0"/>
        <v>4.5</v>
      </c>
      <c r="F32" s="16">
        <v>0</v>
      </c>
      <c r="G32" s="8">
        <f t="shared" si="1"/>
        <v>0</v>
      </c>
      <c r="H32" s="8">
        <f t="shared" si="2"/>
        <v>4.5</v>
      </c>
      <c r="I32" s="8"/>
      <c r="J32" s="24"/>
      <c r="K32" s="24"/>
    </row>
    <row r="33" spans="1:11" ht="17.25" x14ac:dyDescent="0.25">
      <c r="A33" s="14" t="s">
        <v>155</v>
      </c>
      <c r="B33" s="14" t="s">
        <v>14</v>
      </c>
      <c r="C33" s="15">
        <v>6.7</v>
      </c>
      <c r="D33" s="14">
        <v>3</v>
      </c>
      <c r="E33" s="8">
        <f t="shared" si="0"/>
        <v>20.100000000000001</v>
      </c>
      <c r="F33" s="16">
        <v>0</v>
      </c>
      <c r="G33" s="8">
        <f t="shared" si="1"/>
        <v>0</v>
      </c>
      <c r="H33" s="8">
        <f t="shared" si="2"/>
        <v>20.100000000000001</v>
      </c>
      <c r="I33" s="8"/>
      <c r="J33" s="24"/>
      <c r="K33" s="24"/>
    </row>
    <row r="34" spans="1:11" ht="17.25" x14ac:dyDescent="0.25">
      <c r="A34" s="14" t="s">
        <v>192</v>
      </c>
      <c r="B34" s="14" t="s">
        <v>14</v>
      </c>
      <c r="C34" s="15">
        <v>0.359375</v>
      </c>
      <c r="D34" s="14">
        <v>15.5</v>
      </c>
      <c r="E34" s="8">
        <f t="shared" si="0"/>
        <v>5.57</v>
      </c>
      <c r="F34" s="16">
        <v>0</v>
      </c>
      <c r="G34" s="8">
        <f t="shared" si="1"/>
        <v>0</v>
      </c>
      <c r="H34" s="8">
        <f t="shared" si="2"/>
        <v>5.57</v>
      </c>
      <c r="I34" s="8"/>
      <c r="J34" s="24"/>
      <c r="K34" s="24"/>
    </row>
    <row r="35" spans="1:11" ht="17.25" x14ac:dyDescent="0.25">
      <c r="A35" s="14" t="s">
        <v>193</v>
      </c>
      <c r="B35" s="14" t="s">
        <v>14</v>
      </c>
      <c r="C35" s="15">
        <v>0.67046874999999995</v>
      </c>
      <c r="D35" s="14">
        <v>32</v>
      </c>
      <c r="E35" s="8">
        <f t="shared" si="0"/>
        <v>21.46</v>
      </c>
      <c r="F35" s="16">
        <v>0</v>
      </c>
      <c r="G35" s="8">
        <f t="shared" si="1"/>
        <v>0</v>
      </c>
      <c r="H35" s="8">
        <f t="shared" si="2"/>
        <v>21.46</v>
      </c>
      <c r="I35" s="8"/>
      <c r="J35" s="24"/>
      <c r="K35" s="24"/>
    </row>
    <row r="36" spans="1:11" ht="17.25" x14ac:dyDescent="0.25">
      <c r="A36" s="14" t="s">
        <v>194</v>
      </c>
      <c r="B36" s="14" t="s">
        <v>14</v>
      </c>
      <c r="C36" s="15">
        <v>0.6640625</v>
      </c>
      <c r="D36" s="14">
        <v>16</v>
      </c>
      <c r="E36" s="8">
        <f t="shared" si="0"/>
        <v>10.63</v>
      </c>
      <c r="F36" s="16">
        <v>0</v>
      </c>
      <c r="G36" s="8">
        <f t="shared" si="1"/>
        <v>0</v>
      </c>
      <c r="H36" s="8">
        <f t="shared" si="2"/>
        <v>10.63</v>
      </c>
      <c r="I36" s="8"/>
      <c r="J36" s="24"/>
      <c r="K36" s="24"/>
    </row>
    <row r="37" spans="1:11" ht="17.25" x14ac:dyDescent="0.25">
      <c r="A37" s="14" t="s">
        <v>195</v>
      </c>
      <c r="B37" s="14" t="s">
        <v>14</v>
      </c>
      <c r="C37" s="15">
        <v>0.359375</v>
      </c>
      <c r="D37" s="14">
        <v>15.5</v>
      </c>
      <c r="E37" s="8">
        <f t="shared" si="0"/>
        <v>5.57</v>
      </c>
      <c r="F37" s="16">
        <v>0</v>
      </c>
      <c r="G37" s="8">
        <f t="shared" si="1"/>
        <v>0</v>
      </c>
      <c r="H37" s="8">
        <f t="shared" si="2"/>
        <v>5.57</v>
      </c>
      <c r="I37" s="8"/>
      <c r="J37" s="24"/>
      <c r="K37" s="24"/>
    </row>
    <row r="38" spans="1:11" ht="17.25" x14ac:dyDescent="0.25">
      <c r="A38" s="14" t="s">
        <v>196</v>
      </c>
      <c r="B38" s="14" t="s">
        <v>14</v>
      </c>
      <c r="C38" s="15">
        <v>2.1125781250000002</v>
      </c>
      <c r="D38" s="14">
        <v>12</v>
      </c>
      <c r="E38" s="8">
        <f t="shared" si="0"/>
        <v>25.35</v>
      </c>
      <c r="F38" s="16">
        <v>0</v>
      </c>
      <c r="G38" s="8">
        <f t="shared" si="1"/>
        <v>0</v>
      </c>
      <c r="H38" s="8">
        <f t="shared" si="2"/>
        <v>25.35</v>
      </c>
      <c r="I38" s="8"/>
      <c r="J38" s="25"/>
      <c r="K38" s="24"/>
    </row>
    <row r="39" spans="1:11" x14ac:dyDescent="0.25">
      <c r="A39" s="13" t="s">
        <v>16</v>
      </c>
      <c r="J39" s="24"/>
      <c r="K39" s="24"/>
    </row>
    <row r="40" spans="1:11" ht="17.25" x14ac:dyDescent="0.25">
      <c r="A40" s="14" t="s">
        <v>59</v>
      </c>
      <c r="B40" s="14" t="s">
        <v>14</v>
      </c>
      <c r="C40" s="15">
        <v>1.1299999999999999</v>
      </c>
      <c r="D40" s="14">
        <v>8</v>
      </c>
      <c r="E40" s="8">
        <f>ROUND(C40*D40,2)</f>
        <v>9.0399999999999991</v>
      </c>
      <c r="F40" s="16">
        <v>0</v>
      </c>
      <c r="G40" s="8">
        <f>ROUND(E40*F40,2)</f>
        <v>0</v>
      </c>
      <c r="H40" s="8">
        <f>ROUND(E40-G40,2)</f>
        <v>9.0399999999999991</v>
      </c>
      <c r="I40" s="8"/>
      <c r="J40" s="24"/>
      <c r="K40" s="24"/>
    </row>
    <row r="41" spans="1:11" x14ac:dyDescent="0.25">
      <c r="A41" s="13" t="s">
        <v>13</v>
      </c>
      <c r="J41" s="24"/>
      <c r="K41" s="24"/>
    </row>
    <row r="42" spans="1:11" ht="17.25" x14ac:dyDescent="0.25">
      <c r="A42" s="14" t="s">
        <v>61</v>
      </c>
      <c r="B42" s="14" t="s">
        <v>14</v>
      </c>
      <c r="C42" s="15">
        <f>69/128</f>
        <v>0.5390625</v>
      </c>
      <c r="D42" s="14">
        <v>21</v>
      </c>
      <c r="E42" s="8">
        <f>ROUND(C42*D42,2)</f>
        <v>11.32</v>
      </c>
      <c r="F42" s="16">
        <v>0</v>
      </c>
      <c r="G42" s="8">
        <f>ROUND(E42*F42,2)</f>
        <v>0</v>
      </c>
      <c r="H42" s="8">
        <f>ROUND(E42-G42,2)</f>
        <v>11.32</v>
      </c>
      <c r="I42" s="8"/>
      <c r="J42" s="25"/>
      <c r="K42" s="24"/>
    </row>
    <row r="43" spans="1:11" x14ac:dyDescent="0.25">
      <c r="A43" s="13" t="s">
        <v>19</v>
      </c>
      <c r="J43" s="24"/>
      <c r="K43" s="24"/>
    </row>
    <row r="44" spans="1:11" x14ac:dyDescent="0.25">
      <c r="A44" s="13" t="s">
        <v>24</v>
      </c>
      <c r="J44" s="24"/>
      <c r="K44" s="24"/>
    </row>
    <row r="45" spans="1:11" x14ac:dyDescent="0.25">
      <c r="A45" s="14" t="s">
        <v>25</v>
      </c>
      <c r="B45" s="14" t="s">
        <v>26</v>
      </c>
      <c r="C45" s="15">
        <v>4.5</v>
      </c>
      <c r="D45" s="14">
        <v>1</v>
      </c>
      <c r="E45" s="8">
        <f>ROUND(C45*D45,2)</f>
        <v>4.5</v>
      </c>
      <c r="F45" s="16">
        <v>0</v>
      </c>
      <c r="G45" s="8">
        <f>ROUND(E45*F45,2)</f>
        <v>0</v>
      </c>
      <c r="H45" s="8">
        <f>ROUND(E45-G45,2)</f>
        <v>4.5</v>
      </c>
      <c r="I45" s="8"/>
      <c r="J45" s="24"/>
      <c r="K45" s="24"/>
    </row>
    <row r="46" spans="1:11" x14ac:dyDescent="0.25">
      <c r="A46" s="14" t="s">
        <v>96</v>
      </c>
      <c r="B46" s="14" t="s">
        <v>26</v>
      </c>
      <c r="C46" s="15">
        <v>0.65</v>
      </c>
      <c r="D46" s="14">
        <v>1</v>
      </c>
      <c r="E46" s="8">
        <f>ROUND(C46*D46,2)</f>
        <v>0.65</v>
      </c>
      <c r="F46" s="16">
        <v>0</v>
      </c>
      <c r="G46" s="8">
        <f>ROUND(E46*F46,2)</f>
        <v>0</v>
      </c>
      <c r="H46" s="8">
        <f>ROUND(E46-G46,2)</f>
        <v>0.65</v>
      </c>
      <c r="I46" s="8"/>
      <c r="J46" s="24"/>
      <c r="K46" s="24"/>
    </row>
    <row r="47" spans="1:11" x14ac:dyDescent="0.25">
      <c r="A47" s="13" t="s">
        <v>49</v>
      </c>
      <c r="J47" s="24"/>
      <c r="K47" s="24"/>
    </row>
    <row r="48" spans="1:11" x14ac:dyDescent="0.25">
      <c r="A48" s="14" t="s">
        <v>27</v>
      </c>
      <c r="B48" s="14" t="s">
        <v>26</v>
      </c>
      <c r="C48" s="15">
        <v>8</v>
      </c>
      <c r="D48" s="14">
        <v>1</v>
      </c>
      <c r="E48" s="8">
        <f>ROUND(C48*D48,2)</f>
        <v>8</v>
      </c>
      <c r="F48" s="16">
        <v>0</v>
      </c>
      <c r="G48" s="8">
        <f>ROUND(E48*F48,2)</f>
        <v>0</v>
      </c>
      <c r="H48" s="8">
        <f>ROUND(E48-G48,2)</f>
        <v>8</v>
      </c>
      <c r="I48" s="8"/>
      <c r="J48" s="24"/>
      <c r="K48" s="24"/>
    </row>
    <row r="49" spans="1:11" x14ac:dyDescent="0.25">
      <c r="A49" s="13" t="s">
        <v>53</v>
      </c>
      <c r="I49" s="8"/>
      <c r="J49" s="24"/>
      <c r="K49" s="24"/>
    </row>
    <row r="50" spans="1:11" x14ac:dyDescent="0.25">
      <c r="A50" s="14" t="s">
        <v>54</v>
      </c>
      <c r="B50" s="14" t="s">
        <v>26</v>
      </c>
      <c r="C50" s="15">
        <v>32</v>
      </c>
      <c r="D50" s="14">
        <v>1</v>
      </c>
      <c r="E50" s="8">
        <f>ROUND(C50*D50,2)</f>
        <v>32</v>
      </c>
      <c r="F50" s="16">
        <v>0</v>
      </c>
      <c r="G50" s="8">
        <f>ROUND(E50*F50,2)</f>
        <v>0</v>
      </c>
      <c r="H50" s="8">
        <f>ROUND(E50-G50,2)</f>
        <v>32</v>
      </c>
      <c r="I50" s="8"/>
      <c r="J50" s="24"/>
      <c r="K50" s="24"/>
    </row>
    <row r="51" spans="1:11" x14ac:dyDescent="0.25">
      <c r="A51" s="13" t="s">
        <v>28</v>
      </c>
      <c r="J51" s="24"/>
      <c r="K51" s="24"/>
    </row>
    <row r="52" spans="1:11" x14ac:dyDescent="0.25">
      <c r="A52" s="14" t="s">
        <v>29</v>
      </c>
      <c r="B52" s="14" t="s">
        <v>30</v>
      </c>
      <c r="C52" s="15">
        <v>14.83</v>
      </c>
      <c r="D52" s="126">
        <f>6.19/14.83</f>
        <v>0.41739716790289955</v>
      </c>
      <c r="E52" s="8">
        <f>ROUND(C52*D52,2)</f>
        <v>6.19</v>
      </c>
      <c r="F52" s="16">
        <v>0</v>
      </c>
      <c r="G52" s="8">
        <f>ROUND(E52*F52,2)</f>
        <v>0</v>
      </c>
      <c r="H52" s="8">
        <f>ROUND(E52-G52,2)</f>
        <v>6.19</v>
      </c>
      <c r="I52" s="8"/>
      <c r="J52" s="23"/>
      <c r="K52" s="24"/>
    </row>
    <row r="53" spans="1:11" x14ac:dyDescent="0.25">
      <c r="A53" s="14" t="s">
        <v>31</v>
      </c>
      <c r="B53" s="14" t="s">
        <v>30</v>
      </c>
      <c r="C53" s="15">
        <v>14.83</v>
      </c>
      <c r="D53" s="126">
        <f>5.07/14.53</f>
        <v>0.34893324156916727</v>
      </c>
      <c r="E53" s="8">
        <f>ROUND(C53*D53,2)</f>
        <v>5.17</v>
      </c>
      <c r="F53" s="16">
        <v>0</v>
      </c>
      <c r="G53" s="8">
        <f>ROUND(E53*F53,2)</f>
        <v>0</v>
      </c>
      <c r="H53" s="8">
        <f>ROUND(E53-G53,2)</f>
        <v>5.17</v>
      </c>
      <c r="I53" s="8"/>
      <c r="J53" s="127"/>
      <c r="K53" s="24"/>
    </row>
    <row r="54" spans="1:11" x14ac:dyDescent="0.25">
      <c r="A54" s="13" t="s">
        <v>58</v>
      </c>
      <c r="B54" s="14"/>
      <c r="C54" s="15"/>
      <c r="D54" s="14"/>
      <c r="F54" s="16"/>
      <c r="G54" s="8"/>
      <c r="H54" s="8"/>
      <c r="I54" s="8"/>
      <c r="J54" s="24"/>
      <c r="K54" s="24"/>
    </row>
    <row r="55" spans="1:11" x14ac:dyDescent="0.25">
      <c r="A55" s="14" t="s">
        <v>32</v>
      </c>
      <c r="B55" s="14" t="s">
        <v>30</v>
      </c>
      <c r="C55" s="15">
        <v>14.83</v>
      </c>
      <c r="D55" s="126">
        <v>3.5878578423556471</v>
      </c>
      <c r="E55" s="8">
        <f>ROUND(C55*D55,2)</f>
        <v>53.21</v>
      </c>
      <c r="F55" s="16">
        <v>0</v>
      </c>
      <c r="G55" s="8">
        <f>ROUND(E55*F55,2)</f>
        <v>0</v>
      </c>
      <c r="H55" s="8">
        <f>ROUND(E55-G55,2)</f>
        <v>53.21</v>
      </c>
      <c r="I55" s="8"/>
      <c r="J55" s="24"/>
      <c r="K55" s="24"/>
    </row>
    <row r="56" spans="1:11" x14ac:dyDescent="0.25">
      <c r="A56" s="13" t="s">
        <v>33</v>
      </c>
      <c r="I56" s="8"/>
      <c r="J56" s="24"/>
      <c r="K56" s="24"/>
    </row>
    <row r="57" spans="1:11" x14ac:dyDescent="0.25">
      <c r="A57" s="14" t="s">
        <v>29</v>
      </c>
      <c r="B57" s="14" t="s">
        <v>34</v>
      </c>
      <c r="C57" s="15">
        <v>2.46</v>
      </c>
      <c r="D57" s="20">
        <v>3.2851812996180412</v>
      </c>
      <c r="E57" s="8">
        <f>ROUND(C57*D57,2)</f>
        <v>8.08</v>
      </c>
      <c r="F57" s="16">
        <v>0</v>
      </c>
      <c r="G57" s="8">
        <f>ROUND(E57*F57,2)</f>
        <v>0</v>
      </c>
      <c r="H57" s="8">
        <f>ROUND(E57-G57,2)</f>
        <v>8.08</v>
      </c>
      <c r="I57" s="8"/>
      <c r="J57" s="24"/>
      <c r="K57" s="24"/>
    </row>
    <row r="58" spans="1:11" x14ac:dyDescent="0.25">
      <c r="A58" s="14" t="s">
        <v>31</v>
      </c>
      <c r="B58" s="14" t="s">
        <v>34</v>
      </c>
      <c r="C58" s="15">
        <v>2.46</v>
      </c>
      <c r="D58" s="20">
        <v>3.5954285714285708</v>
      </c>
      <c r="E58" s="8">
        <f>ROUND(C58*D58,2)</f>
        <v>8.84</v>
      </c>
      <c r="F58" s="16">
        <v>0</v>
      </c>
      <c r="G58" s="8">
        <f>ROUND(E58*F58,2)</f>
        <v>0</v>
      </c>
      <c r="H58" s="8">
        <f>ROUND(E58-G58,2)</f>
        <v>8.84</v>
      </c>
      <c r="J58" s="26"/>
      <c r="K58" s="24"/>
    </row>
    <row r="59" spans="1:11" x14ac:dyDescent="0.25">
      <c r="A59" s="14" t="s">
        <v>35</v>
      </c>
      <c r="B59" s="14" t="s">
        <v>34</v>
      </c>
      <c r="C59" s="15">
        <v>2.46</v>
      </c>
      <c r="D59" s="126">
        <f>99.22/2.8</f>
        <v>35.43571428571429</v>
      </c>
      <c r="E59" s="8">
        <f>ROUND(C59*D59,2)</f>
        <v>87.17</v>
      </c>
      <c r="F59" s="16">
        <v>0</v>
      </c>
      <c r="G59" s="8">
        <f>ROUND(E59*F59,2)</f>
        <v>0</v>
      </c>
      <c r="H59" s="8">
        <f>ROUND(E59-G59,2)</f>
        <v>87.17</v>
      </c>
      <c r="I59" s="8"/>
      <c r="J59" s="25"/>
      <c r="K59" s="24"/>
    </row>
    <row r="60" spans="1:11" x14ac:dyDescent="0.25">
      <c r="A60" s="13" t="s">
        <v>36</v>
      </c>
      <c r="I60" s="8"/>
      <c r="J60" s="24"/>
      <c r="K60" s="24"/>
    </row>
    <row r="61" spans="1:11" x14ac:dyDescent="0.25">
      <c r="A61" s="14" t="s">
        <v>60</v>
      </c>
      <c r="B61" s="14" t="s">
        <v>26</v>
      </c>
      <c r="C61" s="15">
        <v>7.46942454081438</v>
      </c>
      <c r="D61" s="14">
        <v>1</v>
      </c>
      <c r="E61" s="8">
        <f>ROUND(C61*D61,2)</f>
        <v>7.47</v>
      </c>
      <c r="F61" s="16">
        <v>0</v>
      </c>
      <c r="G61" s="8">
        <f>ROUND(E61*F61,2)</f>
        <v>0</v>
      </c>
      <c r="H61" s="8">
        <f t="shared" ref="H61:H71" si="3">ROUND(E61-G61,2)</f>
        <v>7.47</v>
      </c>
      <c r="I61" s="8"/>
      <c r="J61" s="24"/>
      <c r="K61" s="24"/>
    </row>
    <row r="62" spans="1:11" x14ac:dyDescent="0.25">
      <c r="A62" s="14" t="s">
        <v>31</v>
      </c>
      <c r="B62" s="14" t="s">
        <v>26</v>
      </c>
      <c r="C62" s="15">
        <v>20.507040751111052</v>
      </c>
      <c r="D62" s="14">
        <v>1</v>
      </c>
      <c r="E62" s="8">
        <f>ROUND(C62*D62,2)</f>
        <v>20.51</v>
      </c>
      <c r="F62" s="16">
        <v>0</v>
      </c>
      <c r="G62" s="8">
        <f>ROUND(E62*F62,2)</f>
        <v>0</v>
      </c>
      <c r="H62" s="8">
        <f t="shared" si="3"/>
        <v>20.51</v>
      </c>
      <c r="I62" s="18"/>
      <c r="J62" s="24"/>
      <c r="K62" s="24"/>
    </row>
    <row r="63" spans="1:11" x14ac:dyDescent="0.25">
      <c r="A63" s="14" t="s">
        <v>35</v>
      </c>
      <c r="B63" s="14" t="s">
        <v>26</v>
      </c>
      <c r="C63" s="15">
        <v>11.298437499999999</v>
      </c>
      <c r="D63" s="14">
        <v>1</v>
      </c>
      <c r="E63" s="8">
        <f>ROUND(C63*D63,2)</f>
        <v>11.3</v>
      </c>
      <c r="F63" s="16">
        <v>0</v>
      </c>
      <c r="G63" s="8">
        <f>ROUND(E63*F63,2)</f>
        <v>0</v>
      </c>
      <c r="H63" s="8">
        <f t="shared" si="3"/>
        <v>11.3</v>
      </c>
      <c r="I63" s="12"/>
      <c r="J63" s="25"/>
      <c r="K63" s="24"/>
    </row>
    <row r="64" spans="1:11" x14ac:dyDescent="0.25">
      <c r="A64" s="13" t="s">
        <v>20</v>
      </c>
      <c r="J64" s="24"/>
      <c r="K64" s="24"/>
    </row>
    <row r="65" spans="1:11" x14ac:dyDescent="0.25">
      <c r="A65" s="14" t="s">
        <v>21</v>
      </c>
      <c r="B65" s="14" t="s">
        <v>9</v>
      </c>
      <c r="C65" s="15">
        <v>0.25</v>
      </c>
      <c r="D65" s="14">
        <f>D11</f>
        <v>170</v>
      </c>
      <c r="E65" s="8">
        <f>ROUND(C65*D65,2)</f>
        <v>42.5</v>
      </c>
      <c r="F65" s="16">
        <v>0</v>
      </c>
      <c r="G65" s="8">
        <f>ROUND(E65*F65,2)</f>
        <v>0</v>
      </c>
      <c r="H65" s="8">
        <f>ROUND(E65-G65,2)</f>
        <v>42.5</v>
      </c>
      <c r="I65" s="8"/>
      <c r="J65" s="24"/>
      <c r="K65" s="24"/>
    </row>
    <row r="66" spans="1:11" x14ac:dyDescent="0.25">
      <c r="A66" s="13" t="s">
        <v>22</v>
      </c>
      <c r="J66" s="24"/>
      <c r="K66" s="24"/>
    </row>
    <row r="67" spans="1:11" x14ac:dyDescent="0.25">
      <c r="A67" s="14" t="s">
        <v>23</v>
      </c>
      <c r="B67" s="14" t="s">
        <v>9</v>
      </c>
      <c r="C67" s="15">
        <v>0.4</v>
      </c>
      <c r="D67" s="14">
        <f>D11</f>
        <v>170</v>
      </c>
      <c r="E67" s="8">
        <f>ROUND(C67*D67,2)</f>
        <v>68</v>
      </c>
      <c r="F67" s="16">
        <v>0</v>
      </c>
      <c r="G67" s="8">
        <f>ROUND(E67*F67,2)</f>
        <v>0</v>
      </c>
      <c r="H67" s="8">
        <f>ROUND(E67-G67,2)</f>
        <v>68</v>
      </c>
      <c r="I67" s="8"/>
      <c r="J67" s="24"/>
      <c r="K67" s="24"/>
    </row>
    <row r="68" spans="1:11" x14ac:dyDescent="0.25">
      <c r="A68" s="14" t="s">
        <v>64</v>
      </c>
      <c r="B68" s="14" t="s">
        <v>9</v>
      </c>
      <c r="C68" s="15">
        <v>1.35E-2</v>
      </c>
      <c r="D68" s="14">
        <f>D11</f>
        <v>170</v>
      </c>
      <c r="E68" s="8">
        <f>ROUND(C68*D68,2)</f>
        <v>2.2999999999999998</v>
      </c>
      <c r="F68" s="16">
        <v>0</v>
      </c>
      <c r="G68" s="8">
        <f>ROUND(E68*F68,2)</f>
        <v>0</v>
      </c>
      <c r="H68" s="8">
        <f t="shared" ref="H68" si="4">ROUND(E68-G68,2)</f>
        <v>2.2999999999999998</v>
      </c>
      <c r="I68" s="12"/>
      <c r="J68" s="25"/>
      <c r="K68" s="24"/>
    </row>
    <row r="69" spans="1:11" ht="15" customHeight="1" x14ac:dyDescent="0.25">
      <c r="A69" s="9" t="s">
        <v>37</v>
      </c>
      <c r="B69" s="9" t="s">
        <v>142</v>
      </c>
      <c r="C69" s="81">
        <v>8.2500000000000004E-2</v>
      </c>
      <c r="D69" s="82">
        <f>SUM(E19:E63)</f>
        <v>813.1</v>
      </c>
      <c r="E69" s="2">
        <f>(C69*0.5)*D69</f>
        <v>33.540375000000004</v>
      </c>
      <c r="F69" s="11">
        <v>0</v>
      </c>
      <c r="G69" s="2">
        <f>ROUND(E69*F69,2)</f>
        <v>0</v>
      </c>
      <c r="H69" s="2">
        <f t="shared" si="3"/>
        <v>33.54</v>
      </c>
      <c r="I69" s="12"/>
      <c r="J69" s="24"/>
      <c r="K69" s="24"/>
    </row>
    <row r="70" spans="1:11" x14ac:dyDescent="0.25">
      <c r="A70" s="7" t="s">
        <v>126</v>
      </c>
      <c r="E70" s="8">
        <f>SUM(E19:E69)</f>
        <v>959.44037500000002</v>
      </c>
      <c r="G70" s="12">
        <f>SUM(G21:G69)</f>
        <v>0</v>
      </c>
      <c r="H70" s="12">
        <f t="shared" si="3"/>
        <v>959.44</v>
      </c>
      <c r="J70" s="24"/>
      <c r="K70" s="24"/>
    </row>
    <row r="71" spans="1:11" x14ac:dyDescent="0.25">
      <c r="A71" s="7" t="s">
        <v>127</v>
      </c>
      <c r="E71" s="8">
        <f>+E13-E70</f>
        <v>26.559624999999983</v>
      </c>
      <c r="G71" s="12">
        <f>+G11-G70</f>
        <v>246.5</v>
      </c>
      <c r="H71" s="12">
        <f t="shared" si="3"/>
        <v>-219.94</v>
      </c>
      <c r="J71" s="24"/>
      <c r="K71" s="24"/>
    </row>
    <row r="72" spans="1:11" ht="6.75" customHeight="1" x14ac:dyDescent="0.25">
      <c r="A72" t="s">
        <v>10</v>
      </c>
      <c r="I72" s="8"/>
      <c r="J72" s="24"/>
      <c r="K72" s="24"/>
    </row>
    <row r="73" spans="1:11" x14ac:dyDescent="0.25">
      <c r="A73" s="7" t="s">
        <v>130</v>
      </c>
      <c r="I73" s="8"/>
      <c r="J73" s="24"/>
      <c r="K73" s="24"/>
    </row>
    <row r="74" spans="1:11" x14ac:dyDescent="0.25">
      <c r="A74" s="14" t="s">
        <v>52</v>
      </c>
      <c r="B74" s="14" t="s">
        <v>26</v>
      </c>
      <c r="C74" s="15">
        <v>44.02322520396082</v>
      </c>
      <c r="D74" s="14">
        <v>1</v>
      </c>
      <c r="E74" s="8">
        <f>ROUND(C74*D74,2)</f>
        <v>44.02</v>
      </c>
      <c r="F74" s="16">
        <v>0</v>
      </c>
      <c r="G74" s="8">
        <f>ROUND(E74*F74,2)</f>
        <v>0</v>
      </c>
      <c r="H74" s="8">
        <f t="shared" ref="H74:H80" si="5">ROUND(E74-G74,2)</f>
        <v>44.02</v>
      </c>
      <c r="I74" s="18"/>
      <c r="J74" s="24"/>
      <c r="K74" s="24"/>
    </row>
    <row r="75" spans="1:11" x14ac:dyDescent="0.25">
      <c r="A75" s="14" t="s">
        <v>31</v>
      </c>
      <c r="B75" s="14" t="s">
        <v>26</v>
      </c>
      <c r="C75" s="15">
        <v>91.410400701171724</v>
      </c>
      <c r="D75" s="14">
        <v>1</v>
      </c>
      <c r="E75" s="8">
        <f>ROUND(C75*D75,2)</f>
        <v>91.41</v>
      </c>
      <c r="F75" s="16">
        <v>0</v>
      </c>
      <c r="G75" s="8">
        <f>ROUND(E75*F75,2)</f>
        <v>0</v>
      </c>
      <c r="H75" s="8">
        <f t="shared" si="5"/>
        <v>91.41</v>
      </c>
      <c r="I75" s="12"/>
      <c r="J75" s="24"/>
      <c r="K75" s="24"/>
    </row>
    <row r="76" spans="1:11" x14ac:dyDescent="0.25">
      <c r="A76" s="9" t="s">
        <v>35</v>
      </c>
      <c r="B76" s="9" t="s">
        <v>26</v>
      </c>
      <c r="C76" s="10">
        <v>80.206130048143748</v>
      </c>
      <c r="D76" s="9">
        <v>1</v>
      </c>
      <c r="E76" s="2">
        <f>ROUND(C76*D76,2)</f>
        <v>80.209999999999994</v>
      </c>
      <c r="F76" s="11">
        <v>0</v>
      </c>
      <c r="G76" s="2">
        <f>ROUND(E76*F76,2)</f>
        <v>0</v>
      </c>
      <c r="H76" s="2">
        <f t="shared" si="5"/>
        <v>80.209999999999994</v>
      </c>
      <c r="I76" s="12"/>
      <c r="J76" s="24"/>
      <c r="K76" s="24"/>
    </row>
    <row r="77" spans="1:11" x14ac:dyDescent="0.25">
      <c r="A77" s="9" t="s">
        <v>65</v>
      </c>
      <c r="B77" s="9" t="s">
        <v>26</v>
      </c>
      <c r="C77" s="10">
        <v>6.7716812952566272</v>
      </c>
      <c r="D77" s="9">
        <v>1</v>
      </c>
      <c r="E77" s="2">
        <f>ROUND(C77*D77,2)</f>
        <v>6.77</v>
      </c>
      <c r="F77" s="11">
        <v>0</v>
      </c>
      <c r="G77" s="2">
        <f>ROUND(E77*F77,2)</f>
        <v>0</v>
      </c>
      <c r="H77" s="2">
        <f t="shared" si="5"/>
        <v>6.77</v>
      </c>
      <c r="I77" s="12"/>
      <c r="J77" s="24"/>
      <c r="K77" s="24"/>
    </row>
    <row r="78" spans="1:11" x14ac:dyDescent="0.25">
      <c r="A78" s="7" t="s">
        <v>131</v>
      </c>
      <c r="E78" s="8">
        <f>SUM(E74:E77)</f>
        <v>222.41</v>
      </c>
      <c r="G78" s="12">
        <f>SUM(G74:G76)</f>
        <v>0</v>
      </c>
      <c r="H78" s="12">
        <f t="shared" si="5"/>
        <v>222.41</v>
      </c>
      <c r="I78" s="12"/>
      <c r="J78" s="24"/>
      <c r="K78" s="24"/>
    </row>
    <row r="79" spans="1:11" x14ac:dyDescent="0.25">
      <c r="A79" s="7" t="s">
        <v>132</v>
      </c>
      <c r="E79" s="8">
        <f>+E70+E78</f>
        <v>1181.850375</v>
      </c>
      <c r="G79" s="12">
        <f>+G70+G78</f>
        <v>0</v>
      </c>
      <c r="H79" s="12">
        <f t="shared" si="5"/>
        <v>1181.8499999999999</v>
      </c>
      <c r="J79" s="24"/>
      <c r="K79" s="24"/>
    </row>
    <row r="80" spans="1:11" x14ac:dyDescent="0.25">
      <c r="A80" s="7" t="s">
        <v>133</v>
      </c>
      <c r="E80" s="21">
        <f>+E13-E79</f>
        <v>-195.85037499999999</v>
      </c>
      <c r="G80" s="12">
        <f>+G11-G79</f>
        <v>246.5</v>
      </c>
      <c r="H80" s="22">
        <f t="shared" si="5"/>
        <v>-442.35</v>
      </c>
      <c r="J80" s="24"/>
      <c r="K80" s="24"/>
    </row>
    <row r="81" spans="1:11" ht="8.25" customHeight="1" x14ac:dyDescent="0.25">
      <c r="A81" t="s">
        <v>159</v>
      </c>
      <c r="J81" s="24"/>
      <c r="K81" s="24"/>
    </row>
    <row r="82" spans="1:11" ht="15" customHeight="1" x14ac:dyDescent="0.25">
      <c r="A82" s="13" t="s">
        <v>68</v>
      </c>
      <c r="B82" s="130"/>
      <c r="C82" s="130"/>
      <c r="D82" s="130"/>
      <c r="E82" s="130"/>
      <c r="F82" s="130"/>
      <c r="G82" s="130"/>
      <c r="H82" s="130"/>
      <c r="J82" s="24"/>
      <c r="K82" s="24"/>
    </row>
    <row r="83" spans="1:11" x14ac:dyDescent="0.25">
      <c r="A83" s="13" t="s">
        <v>143</v>
      </c>
      <c r="B83" s="130"/>
      <c r="C83" s="130"/>
      <c r="D83" s="130"/>
      <c r="E83" s="130"/>
      <c r="F83" s="130"/>
      <c r="G83" s="130"/>
      <c r="H83" s="130"/>
      <c r="J83" s="24"/>
      <c r="K83" s="24"/>
    </row>
    <row r="84" spans="1:11" x14ac:dyDescent="0.25">
      <c r="A84" t="s">
        <v>144</v>
      </c>
      <c r="C84"/>
      <c r="E84"/>
      <c r="J84" s="24"/>
      <c r="K84" s="24"/>
    </row>
    <row r="85" spans="1:11" x14ac:dyDescent="0.25">
      <c r="A85" t="s">
        <v>69</v>
      </c>
      <c r="C85"/>
      <c r="E85"/>
      <c r="J85" s="24"/>
      <c r="K85" s="24"/>
    </row>
    <row r="86" spans="1:11" x14ac:dyDescent="0.25">
      <c r="C86"/>
      <c r="E86"/>
    </row>
    <row r="87" spans="1:11" x14ac:dyDescent="0.25">
      <c r="A87" s="7"/>
    </row>
  </sheetData>
  <mergeCells count="6">
    <mergeCell ref="F8:G8"/>
    <mergeCell ref="A2:A3"/>
    <mergeCell ref="B2:H3"/>
    <mergeCell ref="A5:H5"/>
    <mergeCell ref="A6:H6"/>
    <mergeCell ref="A7:H7"/>
  </mergeCells>
  <pageMargins left="0.75" right="0.75" top="1" bottom="1" header="0.5" footer="0.5"/>
  <pageSetup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12AC3-6A38-4524-B3B0-B003769E2C9F}">
  <sheetPr codeName="Sheet11"/>
  <dimension ref="A1:Z45"/>
  <sheetViews>
    <sheetView workbookViewId="0"/>
  </sheetViews>
  <sheetFormatPr defaultColWidth="8.7109375" defaultRowHeight="12.75" x14ac:dyDescent="0.2"/>
  <cols>
    <col min="1" max="1" width="23.7109375" style="32" customWidth="1"/>
    <col min="2" max="2" width="8.7109375" style="32" bestFit="1" customWidth="1"/>
    <col min="3" max="3" width="26.42578125" style="32" customWidth="1"/>
    <col min="4" max="4" width="44.85546875" style="150" customWidth="1"/>
    <col min="5" max="5" width="20.7109375" style="32" bestFit="1" customWidth="1"/>
    <col min="6" max="16384" width="8.7109375" style="32"/>
  </cols>
  <sheetData>
    <row r="1" spans="1:26" s="30" customFormat="1" ht="13.5" thickBot="1" x14ac:dyDescent="0.25">
      <c r="D1" s="140"/>
    </row>
    <row r="2" spans="1:26" ht="15.75" customHeight="1" thickBot="1" x14ac:dyDescent="0.3">
      <c r="A2" s="84" t="s">
        <v>197</v>
      </c>
      <c r="B2" s="85"/>
      <c r="C2" s="85"/>
      <c r="D2" s="141"/>
      <c r="E2" s="31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3.5" customHeight="1" thickBot="1" x14ac:dyDescent="0.25">
      <c r="A3" s="33" t="s">
        <v>71</v>
      </c>
      <c r="B3" s="34" t="s">
        <v>72</v>
      </c>
      <c r="C3" s="35" t="s">
        <v>73</v>
      </c>
      <c r="D3" s="142"/>
      <c r="E3" s="35" t="s">
        <v>74</v>
      </c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2.75" customHeight="1" x14ac:dyDescent="0.2">
      <c r="A4" s="37" t="s">
        <v>75</v>
      </c>
      <c r="B4" s="38" t="s">
        <v>76</v>
      </c>
      <c r="C4" s="39" t="s">
        <v>77</v>
      </c>
      <c r="D4" s="143"/>
      <c r="E4" s="40">
        <v>12.701368682852888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x14ac:dyDescent="0.2">
      <c r="A5" s="41" t="s">
        <v>78</v>
      </c>
      <c r="B5" s="38" t="s">
        <v>79</v>
      </c>
      <c r="C5" s="42" t="s">
        <v>80</v>
      </c>
      <c r="D5" s="53"/>
      <c r="E5" s="44">
        <v>7.8927152755536598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3.5" customHeight="1" x14ac:dyDescent="0.2">
      <c r="A6" s="41" t="s">
        <v>81</v>
      </c>
      <c r="B6" s="38" t="s">
        <v>82</v>
      </c>
      <c r="C6" s="39" t="s">
        <v>77</v>
      </c>
      <c r="D6" s="144"/>
      <c r="E6" s="40">
        <v>8.2425180152377227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x14ac:dyDescent="0.2">
      <c r="A7" s="45" t="s">
        <v>83</v>
      </c>
      <c r="B7" s="38"/>
      <c r="C7" s="39" t="s">
        <v>84</v>
      </c>
      <c r="D7" s="53"/>
      <c r="E7" s="44">
        <v>0.45087718275921151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x14ac:dyDescent="0.2">
      <c r="A8" s="46" t="s">
        <v>85</v>
      </c>
      <c r="B8" s="47"/>
      <c r="C8" s="48" t="s">
        <v>86</v>
      </c>
      <c r="D8" s="53" t="s">
        <v>87</v>
      </c>
      <c r="E8" s="44">
        <v>13</v>
      </c>
      <c r="F8" s="30"/>
      <c r="G8" s="30"/>
      <c r="H8" s="30"/>
      <c r="I8" s="49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2.75" customHeight="1" x14ac:dyDescent="0.2">
      <c r="A9" s="41" t="s">
        <v>85</v>
      </c>
      <c r="B9" s="38"/>
      <c r="C9" s="48" t="s">
        <v>88</v>
      </c>
      <c r="D9" s="53" t="s">
        <v>89</v>
      </c>
      <c r="E9" s="44">
        <v>65.734999999999999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x14ac:dyDescent="0.2">
      <c r="A10" s="41" t="s">
        <v>90</v>
      </c>
      <c r="B10" s="38" t="s">
        <v>91</v>
      </c>
      <c r="C10" s="48" t="s">
        <v>92</v>
      </c>
      <c r="D10" s="53" t="s">
        <v>93</v>
      </c>
      <c r="E10" s="44">
        <v>128.69456168168679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x14ac:dyDescent="0.2">
      <c r="A11" s="41" t="s">
        <v>94</v>
      </c>
      <c r="B11" s="38"/>
      <c r="C11" s="48" t="s">
        <v>95</v>
      </c>
      <c r="D11" s="53"/>
      <c r="E11" s="44">
        <v>3.6607433875980364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x14ac:dyDescent="0.2">
      <c r="A12" s="41" t="s">
        <v>96</v>
      </c>
      <c r="B12" s="38"/>
      <c r="C12" s="48" t="s">
        <v>97</v>
      </c>
      <c r="D12" s="53"/>
      <c r="E12" s="44">
        <v>2.2440920562614419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3.15" customHeight="1" x14ac:dyDescent="0.2">
      <c r="A13" s="50" t="s">
        <v>98</v>
      </c>
      <c r="B13" s="51"/>
      <c r="C13" s="48" t="s">
        <v>99</v>
      </c>
      <c r="D13" s="53" t="s">
        <v>146</v>
      </c>
      <c r="E13" s="44">
        <v>53.823999999999998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x14ac:dyDescent="0.2">
      <c r="A14" s="50" t="s">
        <v>98</v>
      </c>
      <c r="B14" s="51"/>
      <c r="C14" s="48" t="s">
        <v>99</v>
      </c>
      <c r="D14" s="145" t="s">
        <v>198</v>
      </c>
      <c r="E14" s="44">
        <v>58.71484375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x14ac:dyDescent="0.2">
      <c r="A15" s="50" t="s">
        <v>98</v>
      </c>
      <c r="B15" s="47"/>
      <c r="C15" s="48" t="s">
        <v>99</v>
      </c>
      <c r="D15" s="53" t="s">
        <v>187</v>
      </c>
      <c r="E15" s="44">
        <v>48.694843750000004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x14ac:dyDescent="0.2">
      <c r="A16" s="50" t="s">
        <v>98</v>
      </c>
      <c r="B16" s="38"/>
      <c r="C16" s="48" t="s">
        <v>88</v>
      </c>
      <c r="D16" s="53" t="s">
        <v>120</v>
      </c>
      <c r="E16" s="44">
        <v>84.02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x14ac:dyDescent="0.2">
      <c r="A17" s="50" t="s">
        <v>102</v>
      </c>
      <c r="B17" s="54"/>
      <c r="C17" s="48"/>
      <c r="D17" s="53"/>
      <c r="E17" s="55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x14ac:dyDescent="0.2">
      <c r="A18" s="50" t="s">
        <v>98</v>
      </c>
      <c r="B18" s="54"/>
      <c r="C18" s="48" t="s">
        <v>88</v>
      </c>
      <c r="D18" s="53" t="s">
        <v>103</v>
      </c>
      <c r="E18" s="44">
        <v>38.08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x14ac:dyDescent="0.2">
      <c r="A19" s="41" t="s">
        <v>98</v>
      </c>
      <c r="B19" s="38"/>
      <c r="C19" s="48" t="s">
        <v>104</v>
      </c>
      <c r="D19" s="97" t="s">
        <v>105</v>
      </c>
      <c r="E19" s="44">
        <v>19.04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x14ac:dyDescent="0.2">
      <c r="A20" s="41" t="s">
        <v>98</v>
      </c>
      <c r="B20" s="38"/>
      <c r="C20" s="48" t="s">
        <v>106</v>
      </c>
      <c r="D20" s="97" t="s">
        <v>107</v>
      </c>
      <c r="E20" s="44">
        <v>21.3203125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3.5" thickBot="1" x14ac:dyDescent="0.25">
      <c r="A21" s="57" t="s">
        <v>108</v>
      </c>
      <c r="B21" s="58"/>
      <c r="C21" s="59"/>
      <c r="D21" s="53"/>
      <c r="E21" s="6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x14ac:dyDescent="0.2">
      <c r="A22" s="46" t="s">
        <v>109</v>
      </c>
      <c r="B22" s="47" t="s">
        <v>110</v>
      </c>
      <c r="C22" s="61" t="s">
        <v>111</v>
      </c>
      <c r="D22" s="142"/>
      <c r="E22" s="62">
        <v>21.482450880291843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x14ac:dyDescent="0.2">
      <c r="A23" s="46" t="s">
        <v>112</v>
      </c>
      <c r="B23" s="47" t="s">
        <v>113</v>
      </c>
      <c r="C23" s="61" t="s">
        <v>111</v>
      </c>
      <c r="D23" s="146"/>
      <c r="E23" s="64">
        <v>7.2378775283988324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3.5" thickBot="1" x14ac:dyDescent="0.25">
      <c r="A24" s="65" t="s">
        <v>114</v>
      </c>
      <c r="B24" s="66"/>
      <c r="C24" s="67" t="s">
        <v>111</v>
      </c>
      <c r="D24" s="147"/>
      <c r="E24" s="69">
        <v>8.0384786802150892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x14ac:dyDescent="0.2">
      <c r="A25" s="37" t="s">
        <v>115</v>
      </c>
      <c r="B25" s="70"/>
      <c r="C25" s="71"/>
      <c r="D25" s="148"/>
      <c r="E25" s="40">
        <v>1.2202477958660121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3.5" thickBot="1" x14ac:dyDescent="0.25">
      <c r="A26" s="65" t="s">
        <v>116</v>
      </c>
      <c r="B26" s="66" t="s">
        <v>117</v>
      </c>
      <c r="C26" s="67" t="s">
        <v>118</v>
      </c>
      <c r="D26" s="149"/>
      <c r="E26" s="74">
        <v>6.2804297023724605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3.5" thickBot="1" x14ac:dyDescent="0.25">
      <c r="A27" s="75" t="s">
        <v>119</v>
      </c>
      <c r="B27" s="30"/>
      <c r="C27" s="30"/>
      <c r="D27" s="77" t="s">
        <v>128</v>
      </c>
      <c r="E27" s="78">
        <f>SUM(E4:E26)</f>
        <v>610.57536086909397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x14ac:dyDescent="0.2">
      <c r="A28" s="30"/>
      <c r="B28" s="30"/>
      <c r="C28" s="30"/>
      <c r="D28" s="14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x14ac:dyDescent="0.2">
      <c r="A29" s="30"/>
      <c r="B29" s="30"/>
      <c r="C29" s="30"/>
      <c r="D29" s="14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x14ac:dyDescent="0.2">
      <c r="A30" s="30"/>
      <c r="B30" s="30"/>
      <c r="C30" s="30"/>
      <c r="D30" s="14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x14ac:dyDescent="0.2">
      <c r="A31" s="30"/>
      <c r="B31" s="30"/>
      <c r="C31" s="30"/>
      <c r="D31" s="14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x14ac:dyDescent="0.2">
      <c r="A32" s="30"/>
      <c r="B32" s="30"/>
      <c r="C32" s="30"/>
      <c r="D32" s="14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x14ac:dyDescent="0.2">
      <c r="A33" s="30"/>
      <c r="B33" s="30"/>
      <c r="C33" s="30"/>
      <c r="D33" s="14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x14ac:dyDescent="0.2">
      <c r="A34" s="30"/>
      <c r="B34" s="30"/>
      <c r="C34" s="30"/>
      <c r="D34" s="14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x14ac:dyDescent="0.2">
      <c r="A35" s="30"/>
      <c r="B35" s="30"/>
      <c r="C35" s="30"/>
      <c r="D35" s="14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x14ac:dyDescent="0.2">
      <c r="A36" s="30"/>
      <c r="B36" s="30"/>
      <c r="C36" s="30"/>
      <c r="D36" s="14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x14ac:dyDescent="0.2">
      <c r="A37" s="30"/>
      <c r="B37" s="30"/>
      <c r="C37" s="30"/>
      <c r="D37" s="14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x14ac:dyDescent="0.2">
      <c r="A38" s="30"/>
      <c r="B38" s="30"/>
      <c r="C38" s="30"/>
      <c r="D38" s="14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x14ac:dyDescent="0.2">
      <c r="A39" s="30"/>
      <c r="B39" s="30"/>
      <c r="C39" s="30"/>
      <c r="D39" s="14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x14ac:dyDescent="0.2">
      <c r="A40" s="30"/>
      <c r="B40" s="30"/>
      <c r="C40" s="30"/>
      <c r="D40" s="14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x14ac:dyDescent="0.2">
      <c r="A41" s="30"/>
      <c r="B41" s="30"/>
      <c r="C41" s="30"/>
      <c r="D41" s="14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x14ac:dyDescent="0.2">
      <c r="A42" s="30"/>
      <c r="B42" s="30"/>
      <c r="C42" s="30"/>
      <c r="D42" s="14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x14ac:dyDescent="0.2">
      <c r="A43" s="30"/>
      <c r="B43" s="30"/>
      <c r="C43" s="30"/>
      <c r="D43" s="14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x14ac:dyDescent="0.2">
      <c r="A44" s="30"/>
      <c r="B44" s="30"/>
      <c r="C44" s="30"/>
      <c r="D44" s="14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x14ac:dyDescent="0.2">
      <c r="A45" s="30"/>
      <c r="B45" s="30"/>
      <c r="C45" s="30"/>
      <c r="D45" s="14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2BF41-62F3-4638-AC97-790A3C7F3F78}">
  <sheetPr codeName="Sheet12"/>
  <dimension ref="A2:K86"/>
  <sheetViews>
    <sheetView workbookViewId="0"/>
  </sheetViews>
  <sheetFormatPr defaultRowHeight="15" x14ac:dyDescent="0.25"/>
  <cols>
    <col min="1" max="1" width="23.7109375" customWidth="1"/>
    <col min="3" max="3" width="8" style="8" bestFit="1" customWidth="1"/>
    <col min="4" max="4" width="11.7109375" customWidth="1"/>
    <col min="5" max="5" width="14.5703125" style="8" bestFit="1" customWidth="1"/>
    <col min="6" max="6" width="10.140625" customWidth="1"/>
    <col min="7" max="7" width="9.140625" customWidth="1"/>
    <col min="8" max="8" width="11.85546875" customWidth="1"/>
    <col min="9" max="9" width="1.28515625" customWidth="1"/>
  </cols>
  <sheetData>
    <row r="2" spans="1:11" x14ac:dyDescent="0.25">
      <c r="A2" s="157" t="s">
        <v>134</v>
      </c>
      <c r="B2" s="158" t="s">
        <v>135</v>
      </c>
      <c r="C2" s="158"/>
      <c r="D2" s="158"/>
      <c r="E2" s="158"/>
      <c r="F2" s="158"/>
      <c r="G2" s="158"/>
      <c r="H2" s="158"/>
    </row>
    <row r="3" spans="1:11" x14ac:dyDescent="0.25">
      <c r="A3" s="157"/>
      <c r="B3" s="158"/>
      <c r="C3" s="158"/>
      <c r="D3" s="158"/>
      <c r="E3" s="158"/>
      <c r="F3" s="158"/>
      <c r="G3" s="158"/>
      <c r="H3" s="158"/>
    </row>
    <row r="5" spans="1:11" ht="18.75" x14ac:dyDescent="0.3">
      <c r="A5" s="153" t="s">
        <v>199</v>
      </c>
      <c r="B5" s="153"/>
      <c r="C5" s="153"/>
      <c r="D5" s="153"/>
      <c r="E5" s="153"/>
      <c r="F5" s="153"/>
      <c r="G5" s="153"/>
      <c r="H5" s="153"/>
      <c r="I5" s="17"/>
    </row>
    <row r="6" spans="1:11" ht="18.75" x14ac:dyDescent="0.3">
      <c r="A6" s="154" t="s">
        <v>200</v>
      </c>
      <c r="B6" s="154"/>
      <c r="C6" s="154"/>
      <c r="D6" s="154"/>
      <c r="E6" s="154"/>
      <c r="F6" s="154"/>
      <c r="G6" s="154"/>
      <c r="H6" s="154"/>
      <c r="I6" s="17"/>
    </row>
    <row r="7" spans="1:11" ht="19.5" thickBot="1" x14ac:dyDescent="0.35">
      <c r="A7" s="155" t="s">
        <v>201</v>
      </c>
      <c r="B7" s="155"/>
      <c r="C7" s="155"/>
      <c r="D7" s="155"/>
      <c r="E7" s="155"/>
      <c r="F7" s="155"/>
      <c r="G7" s="155"/>
      <c r="H7" s="155"/>
      <c r="I7" s="17"/>
    </row>
    <row r="8" spans="1:11" ht="15.75" thickTop="1" x14ac:dyDescent="0.25">
      <c r="A8" s="1"/>
      <c r="B8" s="1"/>
      <c r="C8" s="2"/>
      <c r="D8" s="1"/>
      <c r="E8" s="2"/>
      <c r="F8" s="156" t="s">
        <v>0</v>
      </c>
      <c r="G8" s="156"/>
      <c r="H8" s="3" t="s">
        <v>1</v>
      </c>
      <c r="I8" s="3"/>
    </row>
    <row r="9" spans="1:11" x14ac:dyDescent="0.25">
      <c r="A9" s="4" t="s">
        <v>2</v>
      </c>
      <c r="B9" s="4" t="s">
        <v>3</v>
      </c>
      <c r="C9" s="5" t="s">
        <v>4</v>
      </c>
      <c r="D9" s="4" t="s">
        <v>140</v>
      </c>
      <c r="E9" s="5" t="s">
        <v>5</v>
      </c>
      <c r="F9" s="6" t="s">
        <v>6</v>
      </c>
      <c r="G9" s="6" t="s">
        <v>7</v>
      </c>
      <c r="H9" s="6" t="s">
        <v>7</v>
      </c>
      <c r="I9" s="3"/>
    </row>
    <row r="10" spans="1:11" x14ac:dyDescent="0.25">
      <c r="A10" s="7" t="s">
        <v>123</v>
      </c>
    </row>
    <row r="11" spans="1:11" x14ac:dyDescent="0.25">
      <c r="A11" s="14" t="s">
        <v>8</v>
      </c>
      <c r="B11" s="14" t="s">
        <v>9</v>
      </c>
      <c r="C11" s="76">
        <v>5.8</v>
      </c>
      <c r="D11" s="14">
        <v>170</v>
      </c>
      <c r="E11" s="18">
        <f>ROUND(C11*D11,2)</f>
        <v>986</v>
      </c>
      <c r="F11" s="16">
        <v>0.25</v>
      </c>
      <c r="G11" s="18">
        <f>ROUND(E11*F11,2)</f>
        <v>246.5</v>
      </c>
      <c r="H11" s="18">
        <f>ROUND(E11-G11,2)</f>
        <v>739.5</v>
      </c>
      <c r="I11" s="18"/>
    </row>
    <row r="12" spans="1:11" x14ac:dyDescent="0.25">
      <c r="A12" s="9" t="s">
        <v>141</v>
      </c>
      <c r="B12" s="9" t="s">
        <v>9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  <c r="I12" s="18"/>
    </row>
    <row r="13" spans="1:11" x14ac:dyDescent="0.25">
      <c r="A13" s="7" t="s">
        <v>124</v>
      </c>
      <c r="E13" s="21">
        <f>SUM(E11:E12)</f>
        <v>986</v>
      </c>
      <c r="F13" s="7"/>
      <c r="G13" s="12">
        <f>SUM(G11:G12)</f>
        <v>246.5</v>
      </c>
      <c r="H13" s="22">
        <f>ROUND(E13-G13,2)</f>
        <v>739.5</v>
      </c>
      <c r="I13" s="12"/>
    </row>
    <row r="14" spans="1:11" ht="7.5" customHeight="1" x14ac:dyDescent="0.25">
      <c r="A14" t="s">
        <v>10</v>
      </c>
    </row>
    <row r="15" spans="1:11" x14ac:dyDescent="0.25">
      <c r="A15" s="7" t="s">
        <v>125</v>
      </c>
    </row>
    <row r="16" spans="1:11" x14ac:dyDescent="0.25">
      <c r="A16" s="13" t="s">
        <v>55</v>
      </c>
      <c r="J16" s="24"/>
      <c r="K16" s="24"/>
    </row>
    <row r="17" spans="1:11" x14ac:dyDescent="0.25">
      <c r="A17" s="14" t="s">
        <v>66</v>
      </c>
      <c r="B17" s="14" t="s">
        <v>26</v>
      </c>
      <c r="C17" s="15"/>
      <c r="D17" s="14"/>
      <c r="E17" s="8">
        <f>G11</f>
        <v>246.5</v>
      </c>
      <c r="F17" s="16"/>
      <c r="G17" s="8"/>
      <c r="H17" s="8">
        <f>E17</f>
        <v>246.5</v>
      </c>
      <c r="J17" s="24"/>
      <c r="K17" s="24"/>
    </row>
    <row r="18" spans="1:11" x14ac:dyDescent="0.25">
      <c r="A18" s="13" t="s">
        <v>17</v>
      </c>
      <c r="J18" s="24"/>
      <c r="K18" s="24"/>
    </row>
    <row r="19" spans="1:11" x14ac:dyDescent="0.25">
      <c r="A19" s="14" t="s">
        <v>50</v>
      </c>
      <c r="B19" s="14" t="s">
        <v>18</v>
      </c>
      <c r="C19" s="15">
        <v>1.89</v>
      </c>
      <c r="D19" s="14">
        <v>72</v>
      </c>
      <c r="E19" s="8">
        <f>ROUND(C19*D19,2)</f>
        <v>136.08000000000001</v>
      </c>
      <c r="F19" s="16">
        <v>0</v>
      </c>
      <c r="G19" s="8">
        <f>ROUND(E19*F19,2)</f>
        <v>0</v>
      </c>
      <c r="H19" s="8">
        <f>ROUND(E19-G19,2)</f>
        <v>136.08000000000001</v>
      </c>
      <c r="I19" s="8"/>
      <c r="J19" s="24"/>
      <c r="K19" s="24"/>
    </row>
    <row r="20" spans="1:11" x14ac:dyDescent="0.25">
      <c r="A20" s="13" t="s">
        <v>39</v>
      </c>
      <c r="J20" s="24"/>
      <c r="K20" s="24"/>
    </row>
    <row r="21" spans="1:11" ht="17.25" x14ac:dyDescent="0.25">
      <c r="A21" s="14" t="s">
        <v>51</v>
      </c>
      <c r="B21" s="14" t="s">
        <v>11</v>
      </c>
      <c r="C21" s="15">
        <v>9.5</v>
      </c>
      <c r="D21" s="14">
        <v>2</v>
      </c>
      <c r="E21" s="8">
        <f>ROUND(C21*D21,2)</f>
        <v>19</v>
      </c>
      <c r="F21" s="16">
        <v>0</v>
      </c>
      <c r="G21" s="8">
        <f>ROUND(E21*F21,2)</f>
        <v>0</v>
      </c>
      <c r="H21" s="8">
        <f>ROUND(E21-G21,2)</f>
        <v>19</v>
      </c>
      <c r="I21" s="8"/>
      <c r="J21" s="24"/>
      <c r="K21" s="24"/>
    </row>
    <row r="22" spans="1:11" ht="17.25" x14ac:dyDescent="0.25">
      <c r="A22" s="14" t="s">
        <v>56</v>
      </c>
      <c r="B22" s="14" t="s">
        <v>11</v>
      </c>
      <c r="C22" s="15">
        <v>10</v>
      </c>
      <c r="D22" s="14">
        <v>5</v>
      </c>
      <c r="E22" s="8">
        <f>ROUND(C22*D22,2)</f>
        <v>50</v>
      </c>
      <c r="F22" s="16">
        <v>0</v>
      </c>
      <c r="G22" s="8">
        <f>ROUND(E22*F22,2)</f>
        <v>0</v>
      </c>
      <c r="H22" s="8">
        <f>ROUND(E22-G22,2)</f>
        <v>50</v>
      </c>
      <c r="I22" s="8"/>
      <c r="J22" s="24"/>
      <c r="K22" s="24"/>
    </row>
    <row r="23" spans="1:11" ht="17.25" x14ac:dyDescent="0.25">
      <c r="A23" s="14" t="s">
        <v>57</v>
      </c>
      <c r="B23" s="14" t="s">
        <v>38</v>
      </c>
      <c r="C23" s="19">
        <v>0.1</v>
      </c>
      <c r="D23" s="14">
        <v>330</v>
      </c>
      <c r="E23" s="8">
        <f>FLOOR((C23*D23), 10)</f>
        <v>30</v>
      </c>
      <c r="F23" s="16">
        <v>0</v>
      </c>
      <c r="G23" s="8">
        <f>ROUND(E23*F23,2)</f>
        <v>0</v>
      </c>
      <c r="H23" s="8">
        <f>ROUND(E23-G23,2)</f>
        <v>30</v>
      </c>
      <c r="I23" s="8"/>
      <c r="J23" s="25"/>
      <c r="K23" s="24"/>
    </row>
    <row r="24" spans="1:11" x14ac:dyDescent="0.25">
      <c r="A24" s="13" t="s">
        <v>12</v>
      </c>
      <c r="J24" s="24"/>
      <c r="K24" s="24"/>
    </row>
    <row r="25" spans="1:11" ht="17.25" x14ac:dyDescent="0.25">
      <c r="A25" s="14" t="s">
        <v>62</v>
      </c>
      <c r="B25" s="14" t="s">
        <v>38</v>
      </c>
      <c r="C25" s="15">
        <v>0.40500000000000003</v>
      </c>
      <c r="D25" s="14">
        <v>87</v>
      </c>
      <c r="E25" s="8">
        <f>ROUND(C25*D25,2)</f>
        <v>35.24</v>
      </c>
      <c r="F25" s="16">
        <v>0</v>
      </c>
      <c r="G25" s="8">
        <f>ROUND(E25*F25,2)</f>
        <v>0</v>
      </c>
      <c r="H25" s="8">
        <f>ROUND(E25-G25,2)</f>
        <v>35.24</v>
      </c>
      <c r="I25" s="8"/>
      <c r="J25" s="24"/>
      <c r="K25" s="24"/>
    </row>
    <row r="26" spans="1:11" ht="17.25" x14ac:dyDescent="0.25">
      <c r="A26" s="14" t="s">
        <v>40</v>
      </c>
      <c r="B26" s="14" t="s">
        <v>38</v>
      </c>
      <c r="C26" s="15">
        <v>0.22</v>
      </c>
      <c r="D26" s="14">
        <v>100</v>
      </c>
      <c r="E26" s="8">
        <f>ROUND(C26*D26,2)</f>
        <v>22</v>
      </c>
      <c r="F26" s="16">
        <v>0</v>
      </c>
      <c r="G26" s="8">
        <f>ROUND(E26*F26,2)</f>
        <v>0</v>
      </c>
      <c r="H26" s="8">
        <f>ROUND(E26-G26,2)</f>
        <v>22</v>
      </c>
      <c r="I26" s="8"/>
      <c r="J26" s="24"/>
      <c r="K26" s="24"/>
    </row>
    <row r="27" spans="1:11" ht="17.25" x14ac:dyDescent="0.25">
      <c r="A27" s="14" t="s">
        <v>47</v>
      </c>
      <c r="B27" s="14" t="s">
        <v>38</v>
      </c>
      <c r="C27" s="15">
        <v>0.32183499999999998</v>
      </c>
      <c r="D27" s="14">
        <v>230</v>
      </c>
      <c r="E27" s="8">
        <f>ROUND(C27*D27,2)</f>
        <v>74.02</v>
      </c>
      <c r="F27" s="16">
        <v>0</v>
      </c>
      <c r="G27" s="8">
        <f>ROUND(E27*F27,2)</f>
        <v>0</v>
      </c>
      <c r="H27" s="8">
        <f>ROUND(E27-G27,2)</f>
        <v>74.02</v>
      </c>
      <c r="I27" s="8"/>
      <c r="J27" s="24"/>
      <c r="K27" s="24"/>
    </row>
    <row r="28" spans="1:11" ht="17.25" x14ac:dyDescent="0.25">
      <c r="A28" s="14" t="s">
        <v>48</v>
      </c>
      <c r="B28" s="14" t="s">
        <v>38</v>
      </c>
      <c r="C28" s="15">
        <v>0.280835</v>
      </c>
      <c r="D28" s="14">
        <v>100</v>
      </c>
      <c r="E28" s="8">
        <f>ROUND(C28*D28,2)</f>
        <v>28.08</v>
      </c>
      <c r="F28" s="16">
        <v>0</v>
      </c>
      <c r="G28" s="8">
        <f>ROUND(E28*F28,2)</f>
        <v>0</v>
      </c>
      <c r="H28" s="8">
        <f>ROUND(E28-G28,2)</f>
        <v>28.08</v>
      </c>
      <c r="I28" s="8"/>
      <c r="J28" s="25"/>
      <c r="K28" s="24"/>
    </row>
    <row r="29" spans="1:11" x14ac:dyDescent="0.25">
      <c r="A29" s="13" t="s">
        <v>15</v>
      </c>
      <c r="J29" s="24"/>
      <c r="K29" s="24"/>
    </row>
    <row r="30" spans="1:11" ht="17.25" x14ac:dyDescent="0.25">
      <c r="A30" s="14" t="s">
        <v>67</v>
      </c>
      <c r="B30" s="14" t="s">
        <v>14</v>
      </c>
      <c r="C30" s="15">
        <v>0.140625</v>
      </c>
      <c r="D30" s="14">
        <v>32</v>
      </c>
      <c r="E30" s="8">
        <f t="shared" ref="E30:E37" si="0">ROUND(C30*D30,2)</f>
        <v>4.5</v>
      </c>
      <c r="F30" s="16">
        <v>0</v>
      </c>
      <c r="G30" s="8">
        <f t="shared" ref="G30:G37" si="1">ROUND(E30*F30,2)</f>
        <v>0</v>
      </c>
      <c r="H30" s="8">
        <f t="shared" ref="H30:H37" si="2">ROUND(E30-G30,2)</f>
        <v>4.5</v>
      </c>
      <c r="I30" s="8"/>
      <c r="J30" s="27"/>
      <c r="K30" s="24"/>
    </row>
    <row r="31" spans="1:11" ht="17.25" x14ac:dyDescent="0.25">
      <c r="A31" s="14" t="s">
        <v>41</v>
      </c>
      <c r="B31" s="14" t="s">
        <v>14</v>
      </c>
      <c r="C31" s="15">
        <v>0.67414062499999994</v>
      </c>
      <c r="D31" s="14">
        <v>12.8</v>
      </c>
      <c r="E31" s="8">
        <f t="shared" si="0"/>
        <v>8.6300000000000008</v>
      </c>
      <c r="F31" s="16">
        <v>0</v>
      </c>
      <c r="G31" s="8">
        <f t="shared" si="1"/>
        <v>0</v>
      </c>
      <c r="H31" s="8">
        <f t="shared" si="2"/>
        <v>8.6300000000000008</v>
      </c>
      <c r="I31" s="8"/>
      <c r="J31" s="24"/>
      <c r="K31" s="24"/>
    </row>
    <row r="32" spans="1:11" ht="17.25" x14ac:dyDescent="0.25">
      <c r="A32" s="14" t="s">
        <v>121</v>
      </c>
      <c r="B32" s="14" t="s">
        <v>14</v>
      </c>
      <c r="C32" s="15">
        <v>0.140625</v>
      </c>
      <c r="D32" s="14">
        <v>32</v>
      </c>
      <c r="E32" s="8">
        <f t="shared" si="0"/>
        <v>4.5</v>
      </c>
      <c r="F32" s="16">
        <v>0</v>
      </c>
      <c r="G32" s="8">
        <f t="shared" si="1"/>
        <v>0</v>
      </c>
      <c r="H32" s="8">
        <f t="shared" si="2"/>
        <v>4.5</v>
      </c>
      <c r="I32" s="8"/>
      <c r="J32" s="24"/>
      <c r="K32" s="24"/>
    </row>
    <row r="33" spans="1:11" ht="17.25" x14ac:dyDescent="0.25">
      <c r="A33" s="14" t="s">
        <v>155</v>
      </c>
      <c r="B33" s="14" t="s">
        <v>14</v>
      </c>
      <c r="C33" s="15">
        <v>6.7</v>
      </c>
      <c r="D33" s="14">
        <v>3</v>
      </c>
      <c r="E33" s="8">
        <f t="shared" si="0"/>
        <v>20.100000000000001</v>
      </c>
      <c r="F33" s="16">
        <v>0</v>
      </c>
      <c r="G33" s="8">
        <f t="shared" si="1"/>
        <v>0</v>
      </c>
      <c r="H33" s="8">
        <f t="shared" si="2"/>
        <v>20.100000000000001</v>
      </c>
      <c r="I33" s="8"/>
      <c r="J33" s="24"/>
      <c r="K33" s="24"/>
    </row>
    <row r="34" spans="1:11" ht="17.25" x14ac:dyDescent="0.25">
      <c r="A34" s="14" t="s">
        <v>202</v>
      </c>
      <c r="B34" s="14" t="s">
        <v>14</v>
      </c>
      <c r="C34" s="15">
        <v>0.328125</v>
      </c>
      <c r="D34" s="14">
        <v>15.5</v>
      </c>
      <c r="E34" s="8">
        <f t="shared" si="0"/>
        <v>5.09</v>
      </c>
      <c r="F34" s="16">
        <v>0</v>
      </c>
      <c r="G34" s="8">
        <f t="shared" si="1"/>
        <v>0</v>
      </c>
      <c r="H34" s="8">
        <f t="shared" si="2"/>
        <v>5.09</v>
      </c>
      <c r="I34" s="8"/>
      <c r="J34" s="24"/>
      <c r="K34" s="24"/>
    </row>
    <row r="35" spans="1:11" ht="17.25" x14ac:dyDescent="0.25">
      <c r="A35" s="14" t="s">
        <v>203</v>
      </c>
      <c r="B35" s="14" t="s">
        <v>14</v>
      </c>
      <c r="C35" s="15">
        <v>0.33281250000000001</v>
      </c>
      <c r="D35" s="14">
        <v>96</v>
      </c>
      <c r="E35" s="8">
        <f t="shared" si="0"/>
        <v>31.95</v>
      </c>
      <c r="F35" s="16">
        <v>0</v>
      </c>
      <c r="G35" s="8">
        <f t="shared" si="1"/>
        <v>0</v>
      </c>
      <c r="H35" s="8">
        <f t="shared" si="2"/>
        <v>31.95</v>
      </c>
      <c r="I35" s="8"/>
      <c r="J35" s="24"/>
      <c r="K35" s="24"/>
    </row>
    <row r="36" spans="1:11" ht="17.25" x14ac:dyDescent="0.25">
      <c r="A36" s="14" t="s">
        <v>204</v>
      </c>
      <c r="B36" s="14" t="s">
        <v>14</v>
      </c>
      <c r="C36" s="15">
        <v>0.328125</v>
      </c>
      <c r="D36" s="14">
        <v>15.5</v>
      </c>
      <c r="E36" s="8">
        <f t="shared" si="0"/>
        <v>5.09</v>
      </c>
      <c r="F36" s="16">
        <v>0</v>
      </c>
      <c r="G36" s="8">
        <f t="shared" si="1"/>
        <v>0</v>
      </c>
      <c r="H36" s="8">
        <f t="shared" si="2"/>
        <v>5.09</v>
      </c>
      <c r="I36" s="8"/>
      <c r="J36" s="24"/>
      <c r="K36" s="24"/>
    </row>
    <row r="37" spans="1:11" ht="17.25" x14ac:dyDescent="0.25">
      <c r="A37" s="14" t="s">
        <v>196</v>
      </c>
      <c r="B37" s="14" t="s">
        <v>14</v>
      </c>
      <c r="C37" s="15">
        <v>2.1125781250000002</v>
      </c>
      <c r="D37" s="14">
        <v>12</v>
      </c>
      <c r="E37" s="8">
        <f t="shared" si="0"/>
        <v>25.35</v>
      </c>
      <c r="F37" s="16">
        <v>0</v>
      </c>
      <c r="G37" s="8">
        <f t="shared" si="1"/>
        <v>0</v>
      </c>
      <c r="H37" s="8">
        <f t="shared" si="2"/>
        <v>25.35</v>
      </c>
      <c r="I37" s="8"/>
      <c r="J37" s="25"/>
      <c r="K37" s="24"/>
    </row>
    <row r="38" spans="1:11" x14ac:dyDescent="0.25">
      <c r="A38" s="13" t="s">
        <v>16</v>
      </c>
      <c r="J38" s="24"/>
      <c r="K38" s="24"/>
    </row>
    <row r="39" spans="1:11" ht="17.25" x14ac:dyDescent="0.25">
      <c r="A39" s="14" t="s">
        <v>59</v>
      </c>
      <c r="B39" s="14" t="s">
        <v>14</v>
      </c>
      <c r="C39" s="15">
        <v>1.1299999999999999</v>
      </c>
      <c r="D39" s="14">
        <v>8</v>
      </c>
      <c r="E39" s="8">
        <f>ROUND(C39*D39,2)</f>
        <v>9.0399999999999991</v>
      </c>
      <c r="F39" s="16">
        <v>0</v>
      </c>
      <c r="G39" s="8">
        <f>ROUND(E39*F39,2)</f>
        <v>0</v>
      </c>
      <c r="H39" s="8">
        <f>ROUND(E39-G39,2)</f>
        <v>9.0399999999999991</v>
      </c>
      <c r="I39" s="8"/>
      <c r="J39" s="24"/>
      <c r="K39" s="24"/>
    </row>
    <row r="40" spans="1:11" x14ac:dyDescent="0.25">
      <c r="A40" s="13" t="s">
        <v>13</v>
      </c>
      <c r="J40" s="24"/>
      <c r="K40" s="24"/>
    </row>
    <row r="41" spans="1:11" ht="17.25" x14ac:dyDescent="0.25">
      <c r="A41" s="14" t="s">
        <v>61</v>
      </c>
      <c r="B41" s="14" t="s">
        <v>14</v>
      </c>
      <c r="C41" s="15">
        <f>69/128</f>
        <v>0.5390625</v>
      </c>
      <c r="D41" s="14">
        <v>21</v>
      </c>
      <c r="E41" s="8">
        <f>ROUND(C41*D41,2)</f>
        <v>11.32</v>
      </c>
      <c r="F41" s="16">
        <v>0</v>
      </c>
      <c r="G41" s="8">
        <f>ROUND(E41*F41,2)</f>
        <v>0</v>
      </c>
      <c r="H41" s="8">
        <f>ROUND(E41-G41,2)</f>
        <v>11.32</v>
      </c>
      <c r="I41" s="8"/>
      <c r="J41" s="25"/>
      <c r="K41" s="24"/>
    </row>
    <row r="42" spans="1:11" x14ac:dyDescent="0.25">
      <c r="A42" s="13" t="s">
        <v>19</v>
      </c>
      <c r="J42" s="24"/>
      <c r="K42" s="24"/>
    </row>
    <row r="43" spans="1:11" x14ac:dyDescent="0.25">
      <c r="A43" s="13" t="s">
        <v>24</v>
      </c>
      <c r="J43" s="24"/>
      <c r="K43" s="24"/>
    </row>
    <row r="44" spans="1:11" x14ac:dyDescent="0.25">
      <c r="A44" s="14" t="s">
        <v>25</v>
      </c>
      <c r="B44" s="14" t="s">
        <v>26</v>
      </c>
      <c r="C44" s="15">
        <v>4.5</v>
      </c>
      <c r="D44" s="14">
        <v>1</v>
      </c>
      <c r="E44" s="8">
        <f>ROUND(C44*D44,2)</f>
        <v>4.5</v>
      </c>
      <c r="F44" s="16">
        <v>0</v>
      </c>
      <c r="G44" s="8">
        <f>ROUND(E44*F44,2)</f>
        <v>0</v>
      </c>
      <c r="H44" s="8">
        <f>ROUND(E44-G44,2)</f>
        <v>4.5</v>
      </c>
      <c r="I44" s="8"/>
      <c r="J44" s="24"/>
      <c r="K44" s="24"/>
    </row>
    <row r="45" spans="1:11" x14ac:dyDescent="0.25">
      <c r="A45" s="14" t="s">
        <v>96</v>
      </c>
      <c r="B45" s="14" t="s">
        <v>26</v>
      </c>
      <c r="C45" s="15">
        <v>0.65</v>
      </c>
      <c r="D45" s="14">
        <v>1</v>
      </c>
      <c r="E45" s="8">
        <f>ROUND(C45*D45,2)</f>
        <v>0.65</v>
      </c>
      <c r="F45" s="16">
        <v>0</v>
      </c>
      <c r="G45" s="8">
        <f>ROUND(E45*F45,2)</f>
        <v>0</v>
      </c>
      <c r="H45" s="8">
        <f>ROUND(E45-G45,2)</f>
        <v>0.65</v>
      </c>
      <c r="I45" s="8"/>
      <c r="J45" s="24"/>
      <c r="K45" s="24"/>
    </row>
    <row r="46" spans="1:11" x14ac:dyDescent="0.25">
      <c r="A46" s="13" t="s">
        <v>49</v>
      </c>
      <c r="J46" s="24"/>
      <c r="K46" s="24"/>
    </row>
    <row r="47" spans="1:11" x14ac:dyDescent="0.25">
      <c r="A47" s="14" t="s">
        <v>27</v>
      </c>
      <c r="B47" s="14" t="s">
        <v>26</v>
      </c>
      <c r="C47" s="15">
        <v>8</v>
      </c>
      <c r="D47" s="14">
        <v>1</v>
      </c>
      <c r="E47" s="8">
        <f>ROUND(C47*D47,2)</f>
        <v>8</v>
      </c>
      <c r="F47" s="16">
        <v>0</v>
      </c>
      <c r="G47" s="8">
        <f>ROUND(E47*F47,2)</f>
        <v>0</v>
      </c>
      <c r="H47" s="8">
        <f>ROUND(E47-G47,2)</f>
        <v>8</v>
      </c>
      <c r="I47" s="8"/>
      <c r="J47" s="24"/>
      <c r="K47" s="24"/>
    </row>
    <row r="48" spans="1:11" x14ac:dyDescent="0.25">
      <c r="A48" s="13" t="s">
        <v>53</v>
      </c>
      <c r="I48" s="8"/>
      <c r="J48" s="24"/>
      <c r="K48" s="24"/>
    </row>
    <row r="49" spans="1:11" x14ac:dyDescent="0.25">
      <c r="A49" s="14" t="s">
        <v>54</v>
      </c>
      <c r="B49" s="14" t="s">
        <v>26</v>
      </c>
      <c r="C49" s="15">
        <v>32</v>
      </c>
      <c r="D49" s="14">
        <v>1</v>
      </c>
      <c r="E49" s="8">
        <f>ROUND(C49*D49,2)</f>
        <v>32</v>
      </c>
      <c r="F49" s="16">
        <v>0</v>
      </c>
      <c r="G49" s="8">
        <f>ROUND(E49*F49,2)</f>
        <v>0</v>
      </c>
      <c r="H49" s="8">
        <f>ROUND(E49-G49,2)</f>
        <v>32</v>
      </c>
      <c r="I49" s="8"/>
      <c r="J49" s="24"/>
      <c r="K49" s="24"/>
    </row>
    <row r="50" spans="1:11" x14ac:dyDescent="0.25">
      <c r="A50" s="13" t="s">
        <v>28</v>
      </c>
      <c r="J50" s="24"/>
      <c r="K50" s="24"/>
    </row>
    <row r="51" spans="1:11" x14ac:dyDescent="0.25">
      <c r="A51" s="14" t="s">
        <v>29</v>
      </c>
      <c r="B51" s="14" t="s">
        <v>30</v>
      </c>
      <c r="C51" s="15">
        <v>14.83</v>
      </c>
      <c r="D51" s="126">
        <f>6.19/14.83</f>
        <v>0.41739716790289955</v>
      </c>
      <c r="E51" s="8">
        <f>ROUND(C51*D51,2)</f>
        <v>6.19</v>
      </c>
      <c r="F51" s="16">
        <v>0</v>
      </c>
      <c r="G51" s="8">
        <f>ROUND(E51*F51,2)</f>
        <v>0</v>
      </c>
      <c r="H51" s="8">
        <f>ROUND(E51-G51,2)</f>
        <v>6.19</v>
      </c>
      <c r="I51" s="8"/>
      <c r="J51" s="27"/>
      <c r="K51" s="24"/>
    </row>
    <row r="52" spans="1:11" x14ac:dyDescent="0.25">
      <c r="A52" s="14" t="s">
        <v>31</v>
      </c>
      <c r="B52" s="14" t="s">
        <v>30</v>
      </c>
      <c r="C52" s="15">
        <v>14.83</v>
      </c>
      <c r="D52" s="126">
        <f>5.17/14.83</f>
        <v>0.34861766689143625</v>
      </c>
      <c r="E52" s="8">
        <f>ROUND(C52*D52,2)</f>
        <v>5.17</v>
      </c>
      <c r="F52" s="16">
        <v>0</v>
      </c>
      <c r="G52" s="8">
        <f>ROUND(E52*F52,2)</f>
        <v>0</v>
      </c>
      <c r="H52" s="8">
        <f>ROUND(E52-G52,2)</f>
        <v>5.17</v>
      </c>
      <c r="I52" s="8"/>
      <c r="J52" s="24"/>
      <c r="K52" s="24"/>
    </row>
    <row r="53" spans="1:11" x14ac:dyDescent="0.25">
      <c r="A53" s="13" t="s">
        <v>58</v>
      </c>
      <c r="B53" s="14"/>
      <c r="C53" s="15"/>
      <c r="D53" s="14"/>
      <c r="F53" s="16"/>
      <c r="G53" s="8"/>
      <c r="H53" s="8"/>
      <c r="I53" s="8"/>
      <c r="J53" s="24"/>
      <c r="K53" s="24"/>
    </row>
    <row r="54" spans="1:11" x14ac:dyDescent="0.25">
      <c r="A54" s="14" t="s">
        <v>32</v>
      </c>
      <c r="B54" s="14" t="s">
        <v>30</v>
      </c>
      <c r="C54" s="15">
        <v>14.83</v>
      </c>
      <c r="D54" s="126">
        <v>3.5881508574363763</v>
      </c>
      <c r="E54" s="8">
        <f>ROUND(C54*D54,2)</f>
        <v>53.21</v>
      </c>
      <c r="F54" s="16">
        <v>0</v>
      </c>
      <c r="G54" s="8">
        <f>ROUND(E54*F54,2)</f>
        <v>0</v>
      </c>
      <c r="H54" s="8">
        <f>ROUND(E54-G54,2)</f>
        <v>53.21</v>
      </c>
      <c r="I54" s="8"/>
      <c r="J54" s="23"/>
      <c r="K54" s="24"/>
    </row>
    <row r="55" spans="1:11" x14ac:dyDescent="0.25">
      <c r="A55" s="13" t="s">
        <v>33</v>
      </c>
      <c r="I55" s="8"/>
      <c r="J55" s="127"/>
      <c r="K55" s="24"/>
    </row>
    <row r="56" spans="1:11" x14ac:dyDescent="0.25">
      <c r="A56" s="14" t="s">
        <v>29</v>
      </c>
      <c r="B56" s="14" t="s">
        <v>34</v>
      </c>
      <c r="C56" s="15">
        <v>2.46</v>
      </c>
      <c r="D56" s="20">
        <v>3.2851812996180412</v>
      </c>
      <c r="E56" s="8">
        <f>ROUND(C56*D56,2)</f>
        <v>8.08</v>
      </c>
      <c r="F56" s="16">
        <v>0</v>
      </c>
      <c r="G56" s="8">
        <f>ROUND(E56*F56,2)</f>
        <v>0</v>
      </c>
      <c r="H56" s="8">
        <f>ROUND(E56-G56,2)</f>
        <v>8.08</v>
      </c>
      <c r="I56" s="8"/>
      <c r="J56" s="24"/>
      <c r="K56" s="24"/>
    </row>
    <row r="57" spans="1:11" x14ac:dyDescent="0.25">
      <c r="A57" s="14" t="s">
        <v>31</v>
      </c>
      <c r="B57" s="14" t="s">
        <v>34</v>
      </c>
      <c r="C57" s="15">
        <v>2.46</v>
      </c>
      <c r="D57" s="20">
        <v>3.5954285714285708</v>
      </c>
      <c r="E57" s="8">
        <f>ROUND(C57*D57,2)</f>
        <v>8.84</v>
      </c>
      <c r="F57" s="16">
        <v>0</v>
      </c>
      <c r="G57" s="8">
        <f>ROUND(E57*F57,2)</f>
        <v>0</v>
      </c>
      <c r="H57" s="8">
        <f>ROUND(E57-G57,2)</f>
        <v>8.84</v>
      </c>
      <c r="J57" s="26"/>
      <c r="K57" s="24"/>
    </row>
    <row r="58" spans="1:11" x14ac:dyDescent="0.25">
      <c r="A58" s="14" t="s">
        <v>35</v>
      </c>
      <c r="B58" s="14" t="s">
        <v>34</v>
      </c>
      <c r="C58" s="15">
        <v>2.46</v>
      </c>
      <c r="D58" s="20">
        <f>99.22/2.8</f>
        <v>35.43571428571429</v>
      </c>
      <c r="E58" s="8">
        <f>ROUND(C58*D58,2)</f>
        <v>87.17</v>
      </c>
      <c r="F58" s="16">
        <v>0</v>
      </c>
      <c r="G58" s="8">
        <f>ROUND(E58*F58,2)</f>
        <v>0</v>
      </c>
      <c r="H58" s="8">
        <f>ROUND(E58-G58,2)</f>
        <v>87.17</v>
      </c>
      <c r="I58" s="8"/>
      <c r="J58" s="25"/>
      <c r="K58" s="24"/>
    </row>
    <row r="59" spans="1:11" x14ac:dyDescent="0.25">
      <c r="A59" s="13" t="s">
        <v>36</v>
      </c>
      <c r="I59" s="8"/>
      <c r="J59" s="24"/>
      <c r="K59" s="24"/>
    </row>
    <row r="60" spans="1:11" x14ac:dyDescent="0.25">
      <c r="A60" s="14" t="s">
        <v>60</v>
      </c>
      <c r="B60" s="14" t="s">
        <v>26</v>
      </c>
      <c r="C60" s="15">
        <v>7.47</v>
      </c>
      <c r="D60" s="14">
        <v>1</v>
      </c>
      <c r="E60" s="8">
        <f>ROUND(C60*D60,2)</f>
        <v>7.47</v>
      </c>
      <c r="F60" s="16">
        <v>0</v>
      </c>
      <c r="G60" s="8">
        <f>ROUND(E60*F60,2)</f>
        <v>0</v>
      </c>
      <c r="H60" s="8">
        <f t="shared" ref="H60:H70" si="3">ROUND(E60-G60,2)</f>
        <v>7.47</v>
      </c>
      <c r="I60" s="8"/>
      <c r="J60" s="24"/>
      <c r="K60" s="24"/>
    </row>
    <row r="61" spans="1:11" x14ac:dyDescent="0.25">
      <c r="A61" s="14" t="s">
        <v>31</v>
      </c>
      <c r="B61" s="14" t="s">
        <v>26</v>
      </c>
      <c r="C61" s="15">
        <v>20.507040751111052</v>
      </c>
      <c r="D61" s="14">
        <v>1</v>
      </c>
      <c r="E61" s="8">
        <f>ROUND(C61*D61,2)</f>
        <v>20.51</v>
      </c>
      <c r="F61" s="16">
        <v>0</v>
      </c>
      <c r="G61" s="8">
        <f>ROUND(E61*F61,2)</f>
        <v>0</v>
      </c>
      <c r="H61" s="8">
        <f t="shared" si="3"/>
        <v>20.51</v>
      </c>
      <c r="I61" s="18"/>
      <c r="J61" s="24"/>
      <c r="K61" s="24"/>
    </row>
    <row r="62" spans="1:11" x14ac:dyDescent="0.25">
      <c r="A62" s="14" t="s">
        <v>35</v>
      </c>
      <c r="B62" s="14" t="s">
        <v>26</v>
      </c>
      <c r="C62" s="15">
        <v>11.298437499999999</v>
      </c>
      <c r="D62" s="14">
        <v>1</v>
      </c>
      <c r="E62" s="8">
        <f>ROUND(C62*D62,2)</f>
        <v>11.3</v>
      </c>
      <c r="F62" s="16">
        <v>0</v>
      </c>
      <c r="G62" s="8">
        <f>ROUND(E62*F62,2)</f>
        <v>0</v>
      </c>
      <c r="H62" s="8">
        <f t="shared" si="3"/>
        <v>11.3</v>
      </c>
      <c r="I62" s="12"/>
      <c r="J62" s="25"/>
      <c r="K62" s="24"/>
    </row>
    <row r="63" spans="1:11" x14ac:dyDescent="0.25">
      <c r="A63" s="13" t="s">
        <v>20</v>
      </c>
      <c r="J63" s="24"/>
      <c r="K63" s="24"/>
    </row>
    <row r="64" spans="1:11" x14ac:dyDescent="0.25">
      <c r="A64" s="14" t="s">
        <v>21</v>
      </c>
      <c r="B64" s="14" t="s">
        <v>9</v>
      </c>
      <c r="C64" s="15">
        <v>0.25</v>
      </c>
      <c r="D64" s="14">
        <v>170</v>
      </c>
      <c r="E64" s="8">
        <f>ROUND(C64*D64,2)</f>
        <v>42.5</v>
      </c>
      <c r="F64" s="16">
        <v>0</v>
      </c>
      <c r="G64" s="8">
        <f>ROUND(E64*F64,2)</f>
        <v>0</v>
      </c>
      <c r="H64" s="8">
        <f>ROUND(E64-G64,2)</f>
        <v>42.5</v>
      </c>
      <c r="I64" s="8"/>
      <c r="J64" s="24"/>
      <c r="K64" s="24"/>
    </row>
    <row r="65" spans="1:11" x14ac:dyDescent="0.25">
      <c r="A65" s="13" t="s">
        <v>22</v>
      </c>
      <c r="J65" s="24"/>
      <c r="K65" s="24"/>
    </row>
    <row r="66" spans="1:11" x14ac:dyDescent="0.25">
      <c r="A66" s="14" t="s">
        <v>23</v>
      </c>
      <c r="B66" s="14" t="s">
        <v>9</v>
      </c>
      <c r="C66" s="15">
        <v>0.4</v>
      </c>
      <c r="D66" s="14">
        <v>170</v>
      </c>
      <c r="E66" s="8">
        <f>ROUND(C66*D66,2)</f>
        <v>68</v>
      </c>
      <c r="F66" s="16">
        <v>0</v>
      </c>
      <c r="G66" s="8">
        <f>ROUND(E66*F66,2)</f>
        <v>0</v>
      </c>
      <c r="H66" s="8">
        <f>ROUND(E66-G66,2)</f>
        <v>68</v>
      </c>
      <c r="I66" s="8"/>
      <c r="J66" s="24"/>
      <c r="K66" s="24"/>
    </row>
    <row r="67" spans="1:11" x14ac:dyDescent="0.25">
      <c r="A67" s="14" t="s">
        <v>64</v>
      </c>
      <c r="B67" s="14" t="s">
        <v>9</v>
      </c>
      <c r="C67" s="15">
        <v>1.35E-2</v>
      </c>
      <c r="D67" s="14">
        <f>D11</f>
        <v>170</v>
      </c>
      <c r="E67" s="8">
        <f>ROUND(C67*D67,2)</f>
        <v>2.2999999999999998</v>
      </c>
      <c r="F67" s="16">
        <v>0</v>
      </c>
      <c r="G67" s="8">
        <f>ROUND(E67*F67,2)</f>
        <v>0</v>
      </c>
      <c r="H67" s="8">
        <f t="shared" ref="H67" si="4">ROUND(E67-G67,2)</f>
        <v>2.2999999999999998</v>
      </c>
      <c r="I67" s="12"/>
      <c r="J67" s="25"/>
      <c r="K67" s="24"/>
    </row>
    <row r="68" spans="1:11" ht="15" customHeight="1" x14ac:dyDescent="0.25">
      <c r="A68" s="9" t="s">
        <v>37</v>
      </c>
      <c r="B68" s="9" t="s">
        <v>142</v>
      </c>
      <c r="C68" s="81">
        <v>8.2500000000000004E-2</v>
      </c>
      <c r="D68" s="82">
        <f>SUM(E19:E62)</f>
        <v>773.08</v>
      </c>
      <c r="E68" s="2">
        <f>(C68*0.5)*D68</f>
        <v>31.889550000000003</v>
      </c>
      <c r="F68" s="11">
        <v>0</v>
      </c>
      <c r="G68" s="2">
        <f>ROUND(E68*F68,2)</f>
        <v>0</v>
      </c>
      <c r="H68" s="2">
        <f t="shared" si="3"/>
        <v>31.89</v>
      </c>
      <c r="I68" s="12"/>
      <c r="J68" s="24"/>
      <c r="K68" s="24"/>
    </row>
    <row r="69" spans="1:11" x14ac:dyDescent="0.25">
      <c r="A69" s="7" t="s">
        <v>126</v>
      </c>
      <c r="E69" s="8">
        <f>SUM(E19:E68)</f>
        <v>917.76954999999998</v>
      </c>
      <c r="G69" s="12">
        <f>SUM(G21:G68)</f>
        <v>0</v>
      </c>
      <c r="H69" s="12">
        <f t="shared" si="3"/>
        <v>917.77</v>
      </c>
      <c r="J69" s="24"/>
      <c r="K69" s="24"/>
    </row>
    <row r="70" spans="1:11" x14ac:dyDescent="0.25">
      <c r="A70" s="7" t="s">
        <v>127</v>
      </c>
      <c r="E70" s="21">
        <f>+E13-E69</f>
        <v>68.230450000000019</v>
      </c>
      <c r="G70" s="12">
        <f>+G11-G69</f>
        <v>246.5</v>
      </c>
      <c r="H70" s="22">
        <f t="shared" si="3"/>
        <v>-178.27</v>
      </c>
      <c r="J70" s="24"/>
      <c r="K70" s="24"/>
    </row>
    <row r="71" spans="1:11" ht="6.75" customHeight="1" x14ac:dyDescent="0.25">
      <c r="A71" t="s">
        <v>10</v>
      </c>
      <c r="I71" s="8"/>
      <c r="J71" s="24"/>
      <c r="K71" s="24"/>
    </row>
    <row r="72" spans="1:11" x14ac:dyDescent="0.25">
      <c r="A72" s="7" t="s">
        <v>130</v>
      </c>
      <c r="I72" s="8"/>
      <c r="J72" s="24"/>
      <c r="K72" s="24"/>
    </row>
    <row r="73" spans="1:11" x14ac:dyDescent="0.25">
      <c r="A73" s="14" t="s">
        <v>52</v>
      </c>
      <c r="B73" s="14" t="s">
        <v>26</v>
      </c>
      <c r="C73" s="15">
        <v>44.02322520396082</v>
      </c>
      <c r="D73" s="14">
        <v>1</v>
      </c>
      <c r="E73" s="8">
        <f>ROUND(C73*D73,2)</f>
        <v>44.02</v>
      </c>
      <c r="F73" s="16">
        <v>0</v>
      </c>
      <c r="G73" s="8">
        <f>ROUND(E73*F73,2)</f>
        <v>0</v>
      </c>
      <c r="H73" s="8">
        <f t="shared" ref="H73:H79" si="5">ROUND(E73-G73,2)</f>
        <v>44.02</v>
      </c>
      <c r="I73" s="18"/>
      <c r="J73" s="27"/>
      <c r="K73" s="24"/>
    </row>
    <row r="74" spans="1:11" x14ac:dyDescent="0.25">
      <c r="A74" s="14" t="s">
        <v>31</v>
      </c>
      <c r="B74" s="14" t="s">
        <v>26</v>
      </c>
      <c r="C74" s="15">
        <v>91.410400701171724</v>
      </c>
      <c r="D74" s="14">
        <v>1</v>
      </c>
      <c r="E74" s="8">
        <f>ROUND(C74*D74,2)</f>
        <v>91.41</v>
      </c>
      <c r="F74" s="16">
        <v>0</v>
      </c>
      <c r="G74" s="8">
        <f>ROUND(E74*F74,2)</f>
        <v>0</v>
      </c>
      <c r="H74" s="8">
        <f t="shared" si="5"/>
        <v>91.41</v>
      </c>
      <c r="I74" s="12"/>
      <c r="J74" s="24"/>
      <c r="K74" s="24"/>
    </row>
    <row r="75" spans="1:11" x14ac:dyDescent="0.25">
      <c r="A75" s="9" t="s">
        <v>35</v>
      </c>
      <c r="B75" s="9" t="s">
        <v>26</v>
      </c>
      <c r="C75" s="10">
        <v>80.206130048143748</v>
      </c>
      <c r="D75" s="9">
        <v>1</v>
      </c>
      <c r="E75" s="2">
        <f>ROUND(C75*D75,2)</f>
        <v>80.209999999999994</v>
      </c>
      <c r="F75" s="11">
        <v>0</v>
      </c>
      <c r="G75" s="2">
        <f>ROUND(E75*F75,2)</f>
        <v>0</v>
      </c>
      <c r="H75" s="2">
        <f t="shared" si="5"/>
        <v>80.209999999999994</v>
      </c>
      <c r="I75" s="12"/>
      <c r="J75" s="24"/>
      <c r="K75" s="24"/>
    </row>
    <row r="76" spans="1:11" x14ac:dyDescent="0.25">
      <c r="A76" s="9" t="s">
        <v>65</v>
      </c>
      <c r="B76" s="9" t="s">
        <v>26</v>
      </c>
      <c r="C76" s="10">
        <v>6.7716812952566272</v>
      </c>
      <c r="D76" s="9">
        <v>1</v>
      </c>
      <c r="E76" s="2">
        <f>ROUND(C76*D76,2)</f>
        <v>6.77</v>
      </c>
      <c r="F76" s="11">
        <v>0</v>
      </c>
      <c r="G76" s="2">
        <f>ROUND(E76*F76,2)</f>
        <v>0</v>
      </c>
      <c r="H76" s="2">
        <f t="shared" si="5"/>
        <v>6.77</v>
      </c>
      <c r="I76" s="12"/>
      <c r="J76" s="24"/>
      <c r="K76" s="24"/>
    </row>
    <row r="77" spans="1:11" x14ac:dyDescent="0.25">
      <c r="A77" s="7" t="s">
        <v>131</v>
      </c>
      <c r="E77" s="8">
        <f>SUM(E73:E76)</f>
        <v>222.41</v>
      </c>
      <c r="G77" s="12">
        <f>SUM(G73:G75)</f>
        <v>0</v>
      </c>
      <c r="H77" s="12">
        <f t="shared" si="5"/>
        <v>222.41</v>
      </c>
      <c r="I77" s="12"/>
      <c r="J77" s="24"/>
      <c r="K77" s="24"/>
    </row>
    <row r="78" spans="1:11" x14ac:dyDescent="0.25">
      <c r="A78" s="7" t="s">
        <v>132</v>
      </c>
      <c r="E78" s="8">
        <f>+E69+E77</f>
        <v>1140.1795500000001</v>
      </c>
      <c r="G78" s="12">
        <f>+G69+G77</f>
        <v>0</v>
      </c>
      <c r="H78" s="12">
        <f t="shared" si="5"/>
        <v>1140.18</v>
      </c>
      <c r="J78" s="24"/>
      <c r="K78" s="24"/>
    </row>
    <row r="79" spans="1:11" x14ac:dyDescent="0.25">
      <c r="A79" s="7" t="s">
        <v>133</v>
      </c>
      <c r="E79" s="21">
        <f>+E13-E78</f>
        <v>-154.17955000000006</v>
      </c>
      <c r="G79" s="12">
        <f>+G11-G78</f>
        <v>246.5</v>
      </c>
      <c r="H79" s="22">
        <f t="shared" si="5"/>
        <v>-400.68</v>
      </c>
      <c r="J79" s="24"/>
      <c r="K79" s="24"/>
    </row>
    <row r="80" spans="1:11" ht="8.25" customHeight="1" x14ac:dyDescent="0.25">
      <c r="A80" t="s">
        <v>159</v>
      </c>
      <c r="J80" s="24"/>
      <c r="K80" s="24"/>
    </row>
    <row r="81" spans="1:11" ht="15" customHeight="1" x14ac:dyDescent="0.25">
      <c r="A81" s="13" t="s">
        <v>68</v>
      </c>
      <c r="B81" s="130"/>
      <c r="C81" s="130"/>
      <c r="D81" s="130"/>
      <c r="E81" s="130"/>
      <c r="F81" s="130"/>
      <c r="G81" s="130"/>
      <c r="H81" s="130"/>
      <c r="J81" s="24"/>
      <c r="K81" s="24"/>
    </row>
    <row r="82" spans="1:11" x14ac:dyDescent="0.25">
      <c r="A82" s="13" t="s">
        <v>205</v>
      </c>
      <c r="B82" s="130"/>
      <c r="C82" s="130"/>
      <c r="D82" s="130"/>
      <c r="E82" s="130"/>
      <c r="F82" s="130"/>
      <c r="G82" s="130"/>
      <c r="H82" s="130"/>
      <c r="J82" s="24"/>
      <c r="K82" s="24"/>
    </row>
    <row r="83" spans="1:11" x14ac:dyDescent="0.25">
      <c r="A83" t="s">
        <v>144</v>
      </c>
      <c r="C83"/>
      <c r="E83"/>
      <c r="J83" s="24"/>
      <c r="K83" s="24"/>
    </row>
    <row r="84" spans="1:11" x14ac:dyDescent="0.25">
      <c r="A84" t="s">
        <v>69</v>
      </c>
      <c r="C84"/>
      <c r="E84"/>
      <c r="J84" s="24"/>
      <c r="K84" s="24"/>
    </row>
    <row r="85" spans="1:11" x14ac:dyDescent="0.25">
      <c r="C85"/>
      <c r="E85"/>
    </row>
    <row r="86" spans="1:11" x14ac:dyDescent="0.25">
      <c r="A86" s="7"/>
    </row>
  </sheetData>
  <mergeCells count="6">
    <mergeCell ref="F8:G8"/>
    <mergeCell ref="A2:A3"/>
    <mergeCell ref="B2:H3"/>
    <mergeCell ref="A5:H5"/>
    <mergeCell ref="A6:H6"/>
    <mergeCell ref="A7:H7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sheetPr codeName="Sheet2"/>
  <dimension ref="A2:K87"/>
  <sheetViews>
    <sheetView workbookViewId="0"/>
  </sheetViews>
  <sheetFormatPr defaultRowHeight="15" x14ac:dyDescent="0.25"/>
  <cols>
    <col min="1" max="1" width="23.7109375" customWidth="1"/>
    <col min="3" max="3" width="8.42578125" style="8" bestFit="1" customWidth="1"/>
    <col min="4" max="4" width="11" customWidth="1"/>
    <col min="5" max="5" width="14.5703125" style="8" bestFit="1" customWidth="1"/>
    <col min="6" max="6" width="10.140625" customWidth="1"/>
    <col min="7" max="7" width="9.140625" customWidth="1"/>
    <col min="8" max="8" width="11.85546875" customWidth="1"/>
    <col min="9" max="9" width="1.28515625" customWidth="1"/>
  </cols>
  <sheetData>
    <row r="2" spans="1:11" x14ac:dyDescent="0.25">
      <c r="A2" s="157" t="s">
        <v>134</v>
      </c>
      <c r="B2" s="158" t="s">
        <v>135</v>
      </c>
      <c r="C2" s="158"/>
      <c r="D2" s="158"/>
      <c r="E2" s="158"/>
      <c r="F2" s="158"/>
      <c r="G2" s="158"/>
      <c r="H2" s="158"/>
    </row>
    <row r="3" spans="1:11" ht="14.25" customHeight="1" x14ac:dyDescent="0.25">
      <c r="A3" s="157"/>
      <c r="B3" s="158"/>
      <c r="C3" s="158"/>
      <c r="D3" s="158"/>
      <c r="E3" s="158"/>
      <c r="F3" s="158"/>
      <c r="G3" s="158"/>
      <c r="H3" s="158"/>
    </row>
    <row r="4" spans="1:11" ht="14.25" customHeight="1" x14ac:dyDescent="0.25">
      <c r="A4" s="79"/>
      <c r="B4" s="80"/>
      <c r="C4" s="80"/>
      <c r="D4" s="80"/>
      <c r="E4" s="80"/>
      <c r="F4" s="80"/>
      <c r="G4" s="80"/>
      <c r="H4" s="80"/>
    </row>
    <row r="5" spans="1:11" ht="18.75" x14ac:dyDescent="0.3">
      <c r="A5" s="153" t="s">
        <v>138</v>
      </c>
      <c r="B5" s="153"/>
      <c r="C5" s="153"/>
      <c r="D5" s="153"/>
      <c r="E5" s="153"/>
      <c r="F5" s="153"/>
      <c r="G5" s="153"/>
      <c r="H5" s="153"/>
      <c r="I5" s="17"/>
    </row>
    <row r="6" spans="1:11" ht="18.75" x14ac:dyDescent="0.3">
      <c r="A6" s="154" t="s">
        <v>139</v>
      </c>
      <c r="B6" s="154"/>
      <c r="C6" s="154"/>
      <c r="D6" s="154"/>
      <c r="E6" s="154"/>
      <c r="F6" s="154"/>
      <c r="G6" s="154"/>
      <c r="H6" s="154"/>
      <c r="I6" s="17"/>
    </row>
    <row r="7" spans="1:11" ht="19.5" thickBot="1" x14ac:dyDescent="0.35">
      <c r="A7" s="155" t="s">
        <v>137</v>
      </c>
      <c r="B7" s="155"/>
      <c r="C7" s="155"/>
      <c r="D7" s="155"/>
      <c r="E7" s="155"/>
      <c r="F7" s="155"/>
      <c r="G7" s="155"/>
      <c r="H7" s="155"/>
      <c r="I7" s="17"/>
    </row>
    <row r="8" spans="1:11" ht="15.75" thickTop="1" x14ac:dyDescent="0.25">
      <c r="A8" s="1"/>
      <c r="B8" s="1"/>
      <c r="C8" s="2"/>
      <c r="D8" s="1"/>
      <c r="E8" s="2"/>
      <c r="F8" s="156" t="s">
        <v>0</v>
      </c>
      <c r="G8" s="156"/>
      <c r="H8" s="3" t="s">
        <v>1</v>
      </c>
      <c r="I8" s="3"/>
    </row>
    <row r="9" spans="1:11" x14ac:dyDescent="0.25">
      <c r="A9" s="4" t="s">
        <v>2</v>
      </c>
      <c r="B9" s="4" t="s">
        <v>3</v>
      </c>
      <c r="C9" s="5" t="s">
        <v>4</v>
      </c>
      <c r="D9" s="4" t="s">
        <v>140</v>
      </c>
      <c r="E9" s="5" t="s">
        <v>5</v>
      </c>
      <c r="F9" s="6" t="s">
        <v>6</v>
      </c>
      <c r="G9" s="6" t="s">
        <v>7</v>
      </c>
      <c r="H9" s="6" t="s">
        <v>7</v>
      </c>
      <c r="I9" s="3"/>
    </row>
    <row r="10" spans="1:11" x14ac:dyDescent="0.25">
      <c r="A10" s="7" t="s">
        <v>123</v>
      </c>
      <c r="J10" s="23"/>
      <c r="K10" s="23"/>
    </row>
    <row r="11" spans="1:11" x14ac:dyDescent="0.25">
      <c r="A11" s="14" t="s">
        <v>8</v>
      </c>
      <c r="B11" s="14" t="s">
        <v>9</v>
      </c>
      <c r="C11" s="76">
        <v>5.8</v>
      </c>
      <c r="D11" s="14">
        <v>170</v>
      </c>
      <c r="E11" s="18">
        <f>ROUND(C11*D11,2)</f>
        <v>986</v>
      </c>
      <c r="F11" s="16">
        <v>0.25</v>
      </c>
      <c r="G11" s="18">
        <f>ROUND(E11*F11,2)</f>
        <v>246.5</v>
      </c>
      <c r="H11" s="18">
        <f>ROUND(E11-G11,2)</f>
        <v>739.5</v>
      </c>
      <c r="I11" s="18"/>
      <c r="J11" s="23"/>
      <c r="K11" s="23"/>
    </row>
    <row r="12" spans="1:11" x14ac:dyDescent="0.25">
      <c r="A12" s="9" t="s">
        <v>141</v>
      </c>
      <c r="B12" s="9" t="s">
        <v>9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  <c r="I12" s="18"/>
      <c r="J12" s="24"/>
      <c r="K12" s="24"/>
    </row>
    <row r="13" spans="1:11" x14ac:dyDescent="0.25">
      <c r="A13" s="7" t="s">
        <v>124</v>
      </c>
      <c r="E13" s="21">
        <f>SUM(E11:E12)</f>
        <v>986</v>
      </c>
      <c r="F13" s="7"/>
      <c r="G13" s="12">
        <f>SUM(G11:G12)</f>
        <v>246.5</v>
      </c>
      <c r="H13" s="22">
        <f>ROUND(E13-G13,2)</f>
        <v>739.5</v>
      </c>
      <c r="I13" s="12"/>
      <c r="J13" s="23"/>
      <c r="K13" s="23"/>
    </row>
    <row r="14" spans="1:11" ht="7.5" customHeight="1" x14ac:dyDescent="0.25">
      <c r="A14" t="s">
        <v>10</v>
      </c>
      <c r="J14" s="23"/>
      <c r="K14" s="23"/>
    </row>
    <row r="15" spans="1:11" x14ac:dyDescent="0.25">
      <c r="A15" s="7" t="s">
        <v>125</v>
      </c>
      <c r="J15" s="23"/>
      <c r="K15" s="23"/>
    </row>
    <row r="16" spans="1:11" x14ac:dyDescent="0.25">
      <c r="A16" s="13" t="s">
        <v>55</v>
      </c>
      <c r="J16" s="23"/>
      <c r="K16" s="23"/>
    </row>
    <row r="17" spans="1:11" x14ac:dyDescent="0.25">
      <c r="A17" s="14" t="s">
        <v>66</v>
      </c>
      <c r="B17" s="14" t="s">
        <v>26</v>
      </c>
      <c r="C17" s="15"/>
      <c r="D17" s="14"/>
      <c r="E17" s="8">
        <f>G11</f>
        <v>246.5</v>
      </c>
      <c r="F17" s="16"/>
      <c r="G17" s="8"/>
      <c r="H17" s="8">
        <f>E17</f>
        <v>246.5</v>
      </c>
      <c r="J17" s="24"/>
      <c r="K17" s="24"/>
    </row>
    <row r="18" spans="1:11" x14ac:dyDescent="0.25">
      <c r="A18" s="13" t="s">
        <v>17</v>
      </c>
      <c r="J18" s="24"/>
      <c r="K18" s="24"/>
    </row>
    <row r="19" spans="1:11" x14ac:dyDescent="0.25">
      <c r="A19" s="14" t="s">
        <v>50</v>
      </c>
      <c r="B19" s="14" t="s">
        <v>18</v>
      </c>
      <c r="C19" s="15">
        <v>1.8</v>
      </c>
      <c r="D19" s="14">
        <v>72</v>
      </c>
      <c r="E19" s="8">
        <f>ROUND(C19*D19,2)</f>
        <v>129.6</v>
      </c>
      <c r="F19" s="16">
        <v>0</v>
      </c>
      <c r="G19" s="8">
        <f>ROUND(E19*F19,2)</f>
        <v>0</v>
      </c>
      <c r="H19" s="8">
        <f>ROUND(E19-G19,2)</f>
        <v>129.6</v>
      </c>
      <c r="I19" s="8"/>
      <c r="J19" s="24"/>
      <c r="K19" s="24"/>
    </row>
    <row r="20" spans="1:11" x14ac:dyDescent="0.25">
      <c r="A20" s="13" t="s">
        <v>39</v>
      </c>
      <c r="J20" s="24"/>
      <c r="K20" s="24"/>
    </row>
    <row r="21" spans="1:11" ht="17.25" x14ac:dyDescent="0.25">
      <c r="A21" s="14" t="s">
        <v>51</v>
      </c>
      <c r="B21" s="14" t="s">
        <v>11</v>
      </c>
      <c r="C21" s="15">
        <v>9.5</v>
      </c>
      <c r="D21" s="14">
        <v>2</v>
      </c>
      <c r="E21" s="8">
        <f>ROUND(C21*D21,2)</f>
        <v>19</v>
      </c>
      <c r="F21" s="16">
        <v>0</v>
      </c>
      <c r="G21" s="8">
        <f>ROUND(E21*F21,2)</f>
        <v>0</v>
      </c>
      <c r="H21" s="8">
        <f>ROUND(E21-G21,2)</f>
        <v>19</v>
      </c>
      <c r="I21" s="8"/>
      <c r="J21" s="24"/>
      <c r="K21" s="24"/>
    </row>
    <row r="22" spans="1:11" ht="17.25" x14ac:dyDescent="0.25">
      <c r="A22" s="14" t="s">
        <v>56</v>
      </c>
      <c r="B22" s="14" t="s">
        <v>11</v>
      </c>
      <c r="C22" s="15">
        <v>10</v>
      </c>
      <c r="D22" s="14">
        <v>5</v>
      </c>
      <c r="E22" s="8">
        <f>ROUND(C22*D22,-1)</f>
        <v>50</v>
      </c>
      <c r="F22" s="16">
        <v>0</v>
      </c>
      <c r="G22" s="8">
        <f>ROUND(E22*F22,2)</f>
        <v>0</v>
      </c>
      <c r="H22" s="8">
        <f>ROUND(E22-G22,2)</f>
        <v>50</v>
      </c>
      <c r="I22" s="8"/>
      <c r="J22" s="24"/>
      <c r="K22" s="24"/>
    </row>
    <row r="23" spans="1:11" ht="17.25" x14ac:dyDescent="0.25">
      <c r="A23" s="14" t="s">
        <v>57</v>
      </c>
      <c r="B23" s="14" t="s">
        <v>38</v>
      </c>
      <c r="C23" s="19">
        <v>0.1</v>
      </c>
      <c r="D23" s="14">
        <v>330</v>
      </c>
      <c r="E23" s="8">
        <f>FLOOR((C23*D23), 10)</f>
        <v>30</v>
      </c>
      <c r="F23" s="16">
        <v>0</v>
      </c>
      <c r="G23" s="8">
        <f>ROUND(E23*F23,2)</f>
        <v>0</v>
      </c>
      <c r="H23" s="8">
        <f>ROUND(E23-G23,2)</f>
        <v>30</v>
      </c>
      <c r="I23" s="8"/>
      <c r="J23" s="25"/>
      <c r="K23" s="24"/>
    </row>
    <row r="24" spans="1:11" x14ac:dyDescent="0.25">
      <c r="A24" s="13" t="s">
        <v>12</v>
      </c>
      <c r="J24" s="24"/>
      <c r="K24" s="24"/>
    </row>
    <row r="25" spans="1:11" ht="17.25" x14ac:dyDescent="0.25">
      <c r="A25" s="14" t="s">
        <v>62</v>
      </c>
      <c r="B25" s="14" t="s">
        <v>38</v>
      </c>
      <c r="C25" s="15">
        <v>0.40500000000000003</v>
      </c>
      <c r="D25" s="14">
        <v>87</v>
      </c>
      <c r="E25" s="8">
        <f>ROUND(C25*D25,2)</f>
        <v>35.24</v>
      </c>
      <c r="F25" s="16">
        <v>0</v>
      </c>
      <c r="G25" s="8">
        <f>ROUND(E25*F25,2)</f>
        <v>0</v>
      </c>
      <c r="H25" s="8">
        <f>ROUND(E25-G25,2)</f>
        <v>35.24</v>
      </c>
      <c r="I25" s="8"/>
      <c r="J25" s="24"/>
      <c r="K25" s="24"/>
    </row>
    <row r="26" spans="1:11" ht="17.25" x14ac:dyDescent="0.25">
      <c r="A26" s="14" t="s">
        <v>40</v>
      </c>
      <c r="B26" s="14" t="s">
        <v>38</v>
      </c>
      <c r="C26" s="15">
        <v>0.22</v>
      </c>
      <c r="D26" s="14">
        <v>100</v>
      </c>
      <c r="E26" s="8">
        <f>ROUND(C26*D26,2)</f>
        <v>22</v>
      </c>
      <c r="F26" s="16">
        <v>0</v>
      </c>
      <c r="G26" s="8">
        <f>ROUND(E26*F26,2)</f>
        <v>0</v>
      </c>
      <c r="H26" s="8">
        <f>ROUND(E26-G26,2)</f>
        <v>22</v>
      </c>
      <c r="I26" s="8"/>
      <c r="J26" s="24"/>
      <c r="K26" s="24"/>
    </row>
    <row r="27" spans="1:11" ht="17.25" x14ac:dyDescent="0.25">
      <c r="A27" s="14" t="s">
        <v>47</v>
      </c>
      <c r="B27" s="14" t="s">
        <v>38</v>
      </c>
      <c r="C27" s="15">
        <v>0.32183499999999998</v>
      </c>
      <c r="D27" s="14">
        <v>230</v>
      </c>
      <c r="E27" s="8">
        <f>ROUND(C27*D27,2)</f>
        <v>74.02</v>
      </c>
      <c r="F27" s="16">
        <v>0</v>
      </c>
      <c r="G27" s="8">
        <f>ROUND(E27*F27,2)</f>
        <v>0</v>
      </c>
      <c r="H27" s="8">
        <f>ROUND(E27-G27,2)</f>
        <v>74.02</v>
      </c>
      <c r="I27" s="8"/>
      <c r="J27" s="15"/>
      <c r="K27" s="24"/>
    </row>
    <row r="28" spans="1:11" ht="17.25" x14ac:dyDescent="0.25">
      <c r="A28" s="14" t="s">
        <v>48</v>
      </c>
      <c r="B28" s="14" t="s">
        <v>38</v>
      </c>
      <c r="C28" s="15">
        <v>0.280835</v>
      </c>
      <c r="D28" s="14">
        <v>100</v>
      </c>
      <c r="E28" s="8">
        <f>ROUND(C28*D28,2)</f>
        <v>28.08</v>
      </c>
      <c r="F28" s="16">
        <v>0</v>
      </c>
      <c r="G28" s="8">
        <f>ROUND(E28*F28,2)</f>
        <v>0</v>
      </c>
      <c r="H28" s="8">
        <f>ROUND(E28-G28,2)</f>
        <v>28.08</v>
      </c>
      <c r="I28" s="8"/>
      <c r="J28" s="15"/>
      <c r="K28" s="24"/>
    </row>
    <row r="29" spans="1:11" x14ac:dyDescent="0.25">
      <c r="A29" s="13" t="s">
        <v>15</v>
      </c>
      <c r="J29" s="24"/>
      <c r="K29" s="24"/>
    </row>
    <row r="30" spans="1:11" ht="17.25" x14ac:dyDescent="0.25">
      <c r="A30" s="14" t="s">
        <v>67</v>
      </c>
      <c r="B30" s="14" t="s">
        <v>14</v>
      </c>
      <c r="C30" s="15">
        <v>0.140625</v>
      </c>
      <c r="D30" s="14">
        <v>32</v>
      </c>
      <c r="E30" s="8">
        <f t="shared" ref="E30:E38" si="0">ROUND(C30*D30,2)</f>
        <v>4.5</v>
      </c>
      <c r="F30" s="16">
        <v>0</v>
      </c>
      <c r="G30" s="8">
        <f t="shared" ref="G30:G37" si="1">ROUND(E30*F30,2)</f>
        <v>0</v>
      </c>
      <c r="H30" s="8">
        <f t="shared" ref="H30:H37" si="2">ROUND(E30-G30,2)</f>
        <v>4.5</v>
      </c>
      <c r="I30" s="8"/>
      <c r="J30" s="27"/>
      <c r="K30" s="24"/>
    </row>
    <row r="31" spans="1:11" ht="17.25" x14ac:dyDescent="0.25">
      <c r="A31" s="14" t="s">
        <v>41</v>
      </c>
      <c r="B31" s="14" t="s">
        <v>14</v>
      </c>
      <c r="C31" s="15">
        <v>0.67414062499999994</v>
      </c>
      <c r="D31" s="14">
        <v>12.8</v>
      </c>
      <c r="E31" s="8">
        <f t="shared" si="0"/>
        <v>8.6300000000000008</v>
      </c>
      <c r="F31" s="16">
        <v>0</v>
      </c>
      <c r="G31" s="8">
        <f t="shared" si="1"/>
        <v>0</v>
      </c>
      <c r="H31" s="8">
        <f t="shared" si="2"/>
        <v>8.6300000000000008</v>
      </c>
      <c r="I31" s="8"/>
      <c r="J31" s="24"/>
      <c r="K31" s="24"/>
    </row>
    <row r="32" spans="1:11" ht="17.25" x14ac:dyDescent="0.25">
      <c r="A32" s="14" t="s">
        <v>42</v>
      </c>
      <c r="B32" s="14" t="s">
        <v>14</v>
      </c>
      <c r="C32" s="15">
        <v>3.3203125</v>
      </c>
      <c r="D32" s="14">
        <v>5</v>
      </c>
      <c r="E32" s="8">
        <f t="shared" si="0"/>
        <v>16.600000000000001</v>
      </c>
      <c r="F32" s="16">
        <v>0</v>
      </c>
      <c r="G32" s="8">
        <f t="shared" si="1"/>
        <v>0</v>
      </c>
      <c r="H32" s="8">
        <f t="shared" si="2"/>
        <v>16.600000000000001</v>
      </c>
      <c r="I32" s="8"/>
      <c r="J32" s="24"/>
      <c r="K32" s="24"/>
    </row>
    <row r="33" spans="1:11" ht="17.25" x14ac:dyDescent="0.25">
      <c r="A33" s="14" t="s">
        <v>121</v>
      </c>
      <c r="B33" s="14" t="s">
        <v>14</v>
      </c>
      <c r="C33" s="15">
        <v>0.140625</v>
      </c>
      <c r="D33" s="14">
        <v>32</v>
      </c>
      <c r="E33" s="8">
        <f t="shared" si="0"/>
        <v>4.5</v>
      </c>
      <c r="F33" s="16">
        <v>0</v>
      </c>
      <c r="G33" s="8">
        <f t="shared" si="1"/>
        <v>0</v>
      </c>
      <c r="H33" s="8">
        <f t="shared" si="2"/>
        <v>4.5</v>
      </c>
      <c r="I33" s="8"/>
      <c r="J33" s="24"/>
      <c r="K33" s="24"/>
    </row>
    <row r="34" spans="1:11" ht="17.25" x14ac:dyDescent="0.25">
      <c r="A34" s="14" t="s">
        <v>122</v>
      </c>
      <c r="B34" s="14" t="s">
        <v>14</v>
      </c>
      <c r="C34" s="15">
        <v>3.3203125</v>
      </c>
      <c r="D34" s="14">
        <v>5</v>
      </c>
      <c r="E34" s="8">
        <f t="shared" ref="E34" si="3">ROUND(C34*D34,2)</f>
        <v>16.600000000000001</v>
      </c>
      <c r="F34" s="16">
        <v>0</v>
      </c>
      <c r="G34" s="8">
        <f t="shared" ref="G34" si="4">ROUND(E34*F34,2)</f>
        <v>0</v>
      </c>
      <c r="H34" s="8">
        <f t="shared" si="2"/>
        <v>16.600000000000001</v>
      </c>
      <c r="I34" s="8"/>
      <c r="J34" s="24"/>
      <c r="K34" s="24"/>
    </row>
    <row r="35" spans="1:11" ht="17.25" x14ac:dyDescent="0.25">
      <c r="A35" s="14" t="s">
        <v>43</v>
      </c>
      <c r="B35" s="14" t="s">
        <v>14</v>
      </c>
      <c r="C35" s="15">
        <v>0.3633984375</v>
      </c>
      <c r="D35" s="14">
        <v>33.6</v>
      </c>
      <c r="E35" s="8">
        <f t="shared" ref="E35" si="5">ROUND(C35*D35,2)</f>
        <v>12.21</v>
      </c>
      <c r="F35" s="16">
        <v>0</v>
      </c>
      <c r="G35" s="8">
        <f t="shared" ref="G35" si="6">ROUND(E35*F35,2)</f>
        <v>0</v>
      </c>
      <c r="H35" s="8">
        <f t="shared" si="2"/>
        <v>12.21</v>
      </c>
      <c r="I35" s="8"/>
      <c r="J35" s="24"/>
      <c r="K35" s="24"/>
    </row>
    <row r="36" spans="1:11" ht="17.25" x14ac:dyDescent="0.25">
      <c r="A36" s="14" t="s">
        <v>44</v>
      </c>
      <c r="B36" s="14" t="s">
        <v>14</v>
      </c>
      <c r="C36" s="15">
        <v>17.254999999999999</v>
      </c>
      <c r="D36" s="14">
        <v>0.75</v>
      </c>
      <c r="E36" s="8">
        <f t="shared" si="0"/>
        <v>12.94</v>
      </c>
      <c r="F36" s="16">
        <v>0</v>
      </c>
      <c r="G36" s="8">
        <f t="shared" si="1"/>
        <v>0</v>
      </c>
      <c r="H36" s="8">
        <f t="shared" si="2"/>
        <v>12.94</v>
      </c>
      <c r="I36" s="8"/>
      <c r="J36" s="24"/>
      <c r="K36" s="24"/>
    </row>
    <row r="37" spans="1:11" ht="17.25" x14ac:dyDescent="0.25">
      <c r="A37" s="14" t="s">
        <v>45</v>
      </c>
      <c r="B37" s="14" t="s">
        <v>14</v>
      </c>
      <c r="C37" s="15">
        <v>3.39</v>
      </c>
      <c r="D37" s="14">
        <v>5</v>
      </c>
      <c r="E37" s="8">
        <f t="shared" si="0"/>
        <v>16.95</v>
      </c>
      <c r="F37" s="16">
        <v>0</v>
      </c>
      <c r="G37" s="8">
        <f t="shared" si="1"/>
        <v>0</v>
      </c>
      <c r="H37" s="8">
        <f t="shared" si="2"/>
        <v>16.95</v>
      </c>
      <c r="I37" s="8"/>
      <c r="J37" s="24"/>
      <c r="K37" s="24"/>
    </row>
    <row r="38" spans="1:11" ht="17.25" x14ac:dyDescent="0.25">
      <c r="A38" s="14" t="s">
        <v>46</v>
      </c>
      <c r="B38" s="14" t="s">
        <v>14</v>
      </c>
      <c r="C38" s="15">
        <v>0.67046874999999995</v>
      </c>
      <c r="D38" s="14">
        <v>24</v>
      </c>
      <c r="E38" s="8">
        <f t="shared" si="0"/>
        <v>16.09</v>
      </c>
      <c r="F38" s="16">
        <v>0</v>
      </c>
      <c r="G38" s="8">
        <f t="shared" ref="G38" si="7">ROUND(E38*F38,2)</f>
        <v>0</v>
      </c>
      <c r="H38" s="8">
        <f t="shared" ref="H38" si="8">ROUND(E38-G38,2)</f>
        <v>16.09</v>
      </c>
      <c r="I38" s="8"/>
      <c r="J38" s="25"/>
      <c r="K38" s="24"/>
    </row>
    <row r="39" spans="1:11" x14ac:dyDescent="0.25">
      <c r="A39" s="13" t="s">
        <v>16</v>
      </c>
      <c r="J39" s="24"/>
      <c r="K39" s="24"/>
    </row>
    <row r="40" spans="1:11" ht="17.25" x14ac:dyDescent="0.25">
      <c r="A40" s="14" t="s">
        <v>59</v>
      </c>
      <c r="B40" s="14" t="s">
        <v>14</v>
      </c>
      <c r="C40" s="15">
        <v>1.1299999999999999</v>
      </c>
      <c r="D40" s="14">
        <v>8</v>
      </c>
      <c r="E40" s="8">
        <f>ROUND(C40*D40,2)</f>
        <v>9.0399999999999991</v>
      </c>
      <c r="F40" s="16">
        <v>0</v>
      </c>
      <c r="G40" s="8">
        <f>ROUND(E40*F40,2)</f>
        <v>0</v>
      </c>
      <c r="H40" s="8">
        <f>ROUND(E40-G40,2)</f>
        <v>9.0399999999999991</v>
      </c>
      <c r="I40" s="8"/>
      <c r="J40" s="24"/>
      <c r="K40" s="24"/>
    </row>
    <row r="41" spans="1:11" x14ac:dyDescent="0.25">
      <c r="A41" s="13" t="s">
        <v>13</v>
      </c>
      <c r="J41" s="24"/>
      <c r="K41" s="24"/>
    </row>
    <row r="42" spans="1:11" ht="17.25" x14ac:dyDescent="0.25">
      <c r="A42" s="14" t="s">
        <v>61</v>
      </c>
      <c r="B42" s="14" t="s">
        <v>14</v>
      </c>
      <c r="C42" s="15">
        <f>69/128</f>
        <v>0.5390625</v>
      </c>
      <c r="D42" s="14">
        <v>21</v>
      </c>
      <c r="E42" s="8">
        <f>ROUND(C42*D42,2)</f>
        <v>11.32</v>
      </c>
      <c r="F42" s="16">
        <v>0</v>
      </c>
      <c r="G42" s="8">
        <f>ROUND(E42*F42,2)</f>
        <v>0</v>
      </c>
      <c r="H42" s="8">
        <f>ROUND(E42-G42,2)</f>
        <v>11.32</v>
      </c>
      <c r="I42" s="8"/>
      <c r="J42" s="25"/>
      <c r="K42" s="24"/>
    </row>
    <row r="43" spans="1:11" x14ac:dyDescent="0.25">
      <c r="A43" s="13" t="s">
        <v>19</v>
      </c>
      <c r="J43" s="24"/>
      <c r="K43" s="24"/>
    </row>
    <row r="44" spans="1:11" x14ac:dyDescent="0.25">
      <c r="A44" s="13" t="s">
        <v>24</v>
      </c>
      <c r="J44" s="24"/>
      <c r="K44" s="24"/>
    </row>
    <row r="45" spans="1:11" x14ac:dyDescent="0.25">
      <c r="A45" s="14" t="s">
        <v>25</v>
      </c>
      <c r="B45" s="14" t="s">
        <v>26</v>
      </c>
      <c r="C45" s="15">
        <v>4.5</v>
      </c>
      <c r="D45" s="14">
        <v>1</v>
      </c>
      <c r="E45" s="8">
        <f>ROUND(C45*D45,2)</f>
        <v>4.5</v>
      </c>
      <c r="F45" s="16">
        <v>0</v>
      </c>
      <c r="G45" s="8">
        <f>ROUND(E45*F45,2)</f>
        <v>0</v>
      </c>
      <c r="H45" s="8">
        <f>ROUND(E45-G45,2)</f>
        <v>4.5</v>
      </c>
      <c r="I45" s="8"/>
      <c r="J45" s="24"/>
      <c r="K45" s="24"/>
    </row>
    <row r="46" spans="1:11" x14ac:dyDescent="0.25">
      <c r="A46" s="14" t="s">
        <v>96</v>
      </c>
      <c r="B46" s="14" t="s">
        <v>26</v>
      </c>
      <c r="C46" s="15">
        <v>0.65</v>
      </c>
      <c r="D46" s="14">
        <v>1</v>
      </c>
      <c r="E46" s="8">
        <f>ROUND(C46*D46,2)</f>
        <v>0.65</v>
      </c>
      <c r="F46" s="16">
        <v>0</v>
      </c>
      <c r="G46" s="8">
        <f>ROUND(E46*F46,2)</f>
        <v>0</v>
      </c>
      <c r="H46" s="8">
        <f>ROUND(E46-G46,2)</f>
        <v>0.65</v>
      </c>
      <c r="I46" s="8"/>
      <c r="J46" s="24"/>
      <c r="K46" s="24"/>
    </row>
    <row r="47" spans="1:11" x14ac:dyDescent="0.25">
      <c r="A47" s="13" t="s">
        <v>49</v>
      </c>
      <c r="J47" s="24"/>
      <c r="K47" s="24"/>
    </row>
    <row r="48" spans="1:11" x14ac:dyDescent="0.25">
      <c r="A48" s="14" t="s">
        <v>27</v>
      </c>
      <c r="B48" s="14" t="s">
        <v>26</v>
      </c>
      <c r="C48" s="15">
        <v>8</v>
      </c>
      <c r="D48" s="14">
        <v>1</v>
      </c>
      <c r="E48" s="8">
        <f>ROUND(C48*D48,2)</f>
        <v>8</v>
      </c>
      <c r="F48" s="16">
        <v>0</v>
      </c>
      <c r="G48" s="8">
        <f>ROUND(E48*F48,2)</f>
        <v>0</v>
      </c>
      <c r="H48" s="8">
        <f>ROUND(E48-G48,2)</f>
        <v>8</v>
      </c>
      <c r="I48" s="8"/>
      <c r="J48" s="24"/>
      <c r="K48" s="24"/>
    </row>
    <row r="49" spans="1:11" x14ac:dyDescent="0.25">
      <c r="A49" s="13" t="s">
        <v>53</v>
      </c>
      <c r="I49" s="8"/>
      <c r="J49" s="24"/>
      <c r="K49" s="24"/>
    </row>
    <row r="50" spans="1:11" x14ac:dyDescent="0.25">
      <c r="A50" s="14" t="s">
        <v>54</v>
      </c>
      <c r="B50" s="14" t="s">
        <v>26</v>
      </c>
      <c r="C50" s="15">
        <v>32</v>
      </c>
      <c r="D50" s="14">
        <v>1</v>
      </c>
      <c r="E50" s="8">
        <f>ROUND(C50*D50,2)</f>
        <v>32</v>
      </c>
      <c r="F50" s="16">
        <v>0</v>
      </c>
      <c r="G50" s="8">
        <f>ROUND(E50*F50,2)</f>
        <v>0</v>
      </c>
      <c r="H50" s="8">
        <f>ROUND(E50-G50,2)</f>
        <v>32</v>
      </c>
      <c r="I50" s="8"/>
      <c r="J50" s="24"/>
      <c r="K50" s="24"/>
    </row>
    <row r="51" spans="1:11" x14ac:dyDescent="0.25">
      <c r="A51" s="13" t="s">
        <v>28</v>
      </c>
      <c r="J51" s="25"/>
      <c r="K51" s="24"/>
    </row>
    <row r="52" spans="1:11" x14ac:dyDescent="0.25">
      <c r="A52" s="14" t="s">
        <v>29</v>
      </c>
      <c r="B52" s="14" t="s">
        <v>30</v>
      </c>
      <c r="C52" s="15">
        <v>14.83</v>
      </c>
      <c r="D52" s="20">
        <f>6.19/14.83</f>
        <v>0.41739716790289955</v>
      </c>
      <c r="E52" s="8">
        <f>ROUND(C52*D52,2)</f>
        <v>6.19</v>
      </c>
      <c r="F52" s="16">
        <v>0</v>
      </c>
      <c r="G52" s="8">
        <f>ROUND(E52*F52,2)</f>
        <v>0</v>
      </c>
      <c r="H52" s="8">
        <f>ROUND(E52-G52,2)</f>
        <v>6.19</v>
      </c>
      <c r="I52" s="8"/>
      <c r="J52" s="27"/>
      <c r="K52" s="24"/>
    </row>
    <row r="53" spans="1:11" x14ac:dyDescent="0.25">
      <c r="A53" s="14" t="s">
        <v>31</v>
      </c>
      <c r="B53" s="14" t="s">
        <v>30</v>
      </c>
      <c r="C53" s="15">
        <v>14.83</v>
      </c>
      <c r="D53" s="20">
        <f>5.17/14.83</f>
        <v>0.34861766689143625</v>
      </c>
      <c r="E53" s="8">
        <f>ROUND(C53*D53,2)</f>
        <v>5.17</v>
      </c>
      <c r="F53" s="16">
        <v>0</v>
      </c>
      <c r="G53" s="8">
        <f>ROUND(E53*F53,2)</f>
        <v>0</v>
      </c>
      <c r="H53" s="8">
        <f>ROUND(E53-G53,2)</f>
        <v>5.17</v>
      </c>
      <c r="I53" s="8"/>
      <c r="J53" s="83"/>
      <c r="K53" s="24"/>
    </row>
    <row r="54" spans="1:11" x14ac:dyDescent="0.25">
      <c r="A54" s="13" t="s">
        <v>58</v>
      </c>
      <c r="B54" s="14"/>
      <c r="C54" s="15"/>
      <c r="D54" s="14"/>
      <c r="F54" s="16"/>
      <c r="G54" s="8"/>
      <c r="H54" s="8"/>
      <c r="I54" s="8"/>
      <c r="J54" s="24"/>
      <c r="K54" s="24"/>
    </row>
    <row r="55" spans="1:11" x14ac:dyDescent="0.25">
      <c r="A55" s="14" t="s">
        <v>32</v>
      </c>
      <c r="B55" s="14" t="s">
        <v>30</v>
      </c>
      <c r="C55" s="15">
        <v>14.83</v>
      </c>
      <c r="D55" s="20">
        <v>3.5881734170333783</v>
      </c>
      <c r="E55" s="8">
        <f>ROUND(C55*D55,2)</f>
        <v>53.21</v>
      </c>
      <c r="F55" s="16">
        <v>0</v>
      </c>
      <c r="G55" s="8">
        <f>ROUND(E55*F55,2)</f>
        <v>0</v>
      </c>
      <c r="H55" s="8">
        <f>ROUND(E55-G55,2)</f>
        <v>53.21</v>
      </c>
      <c r="I55" s="8"/>
      <c r="J55" s="23"/>
      <c r="K55" s="24"/>
    </row>
    <row r="56" spans="1:11" x14ac:dyDescent="0.25">
      <c r="A56" s="13" t="s">
        <v>33</v>
      </c>
      <c r="I56" s="8"/>
      <c r="J56" s="23"/>
      <c r="K56" s="24"/>
    </row>
    <row r="57" spans="1:11" x14ac:dyDescent="0.25">
      <c r="A57" s="14" t="s">
        <v>29</v>
      </c>
      <c r="B57" s="14" t="s">
        <v>34</v>
      </c>
      <c r="C57" s="15">
        <v>2.46</v>
      </c>
      <c r="D57" s="28">
        <v>3.2851812996180412</v>
      </c>
      <c r="E57" s="8">
        <f>ROUND(C57*D57,2)</f>
        <v>8.08</v>
      </c>
      <c r="F57" s="16">
        <v>0</v>
      </c>
      <c r="G57" s="8">
        <f>ROUND(E57*F57,2)</f>
        <v>0</v>
      </c>
      <c r="H57" s="8">
        <f>ROUND(E57-G57,2)</f>
        <v>8.08</v>
      </c>
      <c r="I57" s="8"/>
      <c r="J57" s="26"/>
      <c r="K57" s="24"/>
    </row>
    <row r="58" spans="1:11" x14ac:dyDescent="0.25">
      <c r="A58" s="14" t="s">
        <v>31</v>
      </c>
      <c r="B58" s="14" t="s">
        <v>34</v>
      </c>
      <c r="C58" s="15">
        <v>2.46</v>
      </c>
      <c r="D58" s="28">
        <v>3.5954285714285708</v>
      </c>
      <c r="E58" s="8">
        <f>ROUND(C58*D58,2)</f>
        <v>8.84</v>
      </c>
      <c r="F58" s="16">
        <v>0</v>
      </c>
      <c r="G58" s="8">
        <f>ROUND(E58*F58,2)</f>
        <v>0</v>
      </c>
      <c r="H58" s="8">
        <f>ROUND(E58-G58,2)</f>
        <v>8.84</v>
      </c>
      <c r="J58" s="26"/>
      <c r="K58" s="24"/>
    </row>
    <row r="59" spans="1:11" x14ac:dyDescent="0.25">
      <c r="A59" s="14" t="s">
        <v>35</v>
      </c>
      <c r="B59" s="14" t="s">
        <v>34</v>
      </c>
      <c r="C59" s="15">
        <v>2.46</v>
      </c>
      <c r="D59" s="28">
        <v>35.433932330827069</v>
      </c>
      <c r="E59" s="8">
        <f>ROUND(C59*D59,2)</f>
        <v>87.17</v>
      </c>
      <c r="F59" s="16">
        <v>0</v>
      </c>
      <c r="G59" s="8">
        <f>ROUND(E59*F59,2)</f>
        <v>0</v>
      </c>
      <c r="H59" s="8">
        <f>ROUND(E59-G59,2)</f>
        <v>87.17</v>
      </c>
      <c r="I59" s="8"/>
      <c r="J59" s="25"/>
      <c r="K59" s="24"/>
    </row>
    <row r="60" spans="1:11" x14ac:dyDescent="0.25">
      <c r="A60" s="13" t="s">
        <v>36</v>
      </c>
      <c r="I60" s="8"/>
      <c r="J60" s="24"/>
      <c r="K60" s="24"/>
    </row>
    <row r="61" spans="1:11" x14ac:dyDescent="0.25">
      <c r="A61" s="14" t="s">
        <v>60</v>
      </c>
      <c r="B61" s="14" t="s">
        <v>26</v>
      </c>
      <c r="C61" s="15">
        <v>7.46942454081438</v>
      </c>
      <c r="D61" s="14">
        <v>1</v>
      </c>
      <c r="E61" s="8">
        <f>ROUND(C61*D61,2)</f>
        <v>7.47</v>
      </c>
      <c r="F61" s="16">
        <v>0</v>
      </c>
      <c r="G61" s="8">
        <f>ROUND(E61*F61,2)</f>
        <v>0</v>
      </c>
      <c r="H61" s="8">
        <f t="shared" ref="H61:H71" si="9">ROUND(E61-G61,2)</f>
        <v>7.47</v>
      </c>
      <c r="I61" s="8"/>
      <c r="J61" s="24"/>
      <c r="K61" s="24"/>
    </row>
    <row r="62" spans="1:11" x14ac:dyDescent="0.25">
      <c r="A62" s="14" t="s">
        <v>31</v>
      </c>
      <c r="B62" s="14" t="s">
        <v>26</v>
      </c>
      <c r="C62" s="15">
        <v>20.507040751111052</v>
      </c>
      <c r="D62" s="14">
        <v>1</v>
      </c>
      <c r="E62" s="8">
        <f>ROUND(C62*D62,2)</f>
        <v>20.51</v>
      </c>
      <c r="F62" s="16">
        <v>0</v>
      </c>
      <c r="G62" s="8">
        <f>ROUND(E62*F62,2)</f>
        <v>0</v>
      </c>
      <c r="H62" s="8">
        <f t="shared" si="9"/>
        <v>20.51</v>
      </c>
      <c r="I62" s="18"/>
      <c r="J62" s="25"/>
      <c r="K62" s="24"/>
    </row>
    <row r="63" spans="1:11" x14ac:dyDescent="0.25">
      <c r="A63" s="14" t="s">
        <v>35</v>
      </c>
      <c r="B63" s="14" t="s">
        <v>26</v>
      </c>
      <c r="C63" s="15">
        <v>11.298437499999999</v>
      </c>
      <c r="D63" s="14">
        <v>1</v>
      </c>
      <c r="E63" s="8">
        <f>ROUND(C63*D63,2)</f>
        <v>11.3</v>
      </c>
      <c r="F63" s="16">
        <v>0</v>
      </c>
      <c r="G63" s="8">
        <f>ROUND(E63*F63,2)</f>
        <v>0</v>
      </c>
      <c r="H63" s="8">
        <f t="shared" si="9"/>
        <v>11.3</v>
      </c>
      <c r="I63" s="12"/>
      <c r="K63" s="24"/>
    </row>
    <row r="64" spans="1:11" x14ac:dyDescent="0.25">
      <c r="A64" s="13" t="s">
        <v>20</v>
      </c>
      <c r="I64" s="12"/>
      <c r="K64" s="24"/>
    </row>
    <row r="65" spans="1:11" ht="15" customHeight="1" x14ac:dyDescent="0.25">
      <c r="A65" s="14" t="s">
        <v>21</v>
      </c>
      <c r="B65" s="14" t="s">
        <v>9</v>
      </c>
      <c r="C65" s="15">
        <v>0.25</v>
      </c>
      <c r="D65" s="14">
        <f>D11</f>
        <v>170</v>
      </c>
      <c r="E65" s="8">
        <f>ROUND(C65*D65,2)</f>
        <v>42.5</v>
      </c>
      <c r="F65" s="16">
        <v>0</v>
      </c>
      <c r="G65" s="8">
        <f>ROUND(E65*F65,2)</f>
        <v>0</v>
      </c>
      <c r="H65" s="8">
        <f>ROUND(E65-G65,2)</f>
        <v>42.5</v>
      </c>
      <c r="I65" s="12"/>
      <c r="J65" s="24"/>
      <c r="K65" s="24"/>
    </row>
    <row r="66" spans="1:11" x14ac:dyDescent="0.25">
      <c r="A66" s="13" t="s">
        <v>22</v>
      </c>
      <c r="J66" s="24"/>
      <c r="K66" s="24"/>
    </row>
    <row r="67" spans="1:11" x14ac:dyDescent="0.25">
      <c r="A67" s="14" t="s">
        <v>23</v>
      </c>
      <c r="B67" s="14" t="s">
        <v>9</v>
      </c>
      <c r="C67" s="15">
        <v>0.4</v>
      </c>
      <c r="D67" s="14">
        <f>D11</f>
        <v>170</v>
      </c>
      <c r="E67" s="8">
        <f>ROUND(C67*D67,2)</f>
        <v>68</v>
      </c>
      <c r="F67" s="16">
        <v>0</v>
      </c>
      <c r="G67" s="8">
        <f>ROUND(E67*F67,2)</f>
        <v>0</v>
      </c>
      <c r="H67" s="8">
        <f>ROUND(E67-G67,2)</f>
        <v>68</v>
      </c>
      <c r="J67" s="24"/>
      <c r="K67" s="24"/>
    </row>
    <row r="68" spans="1:11" x14ac:dyDescent="0.25">
      <c r="A68" s="14" t="s">
        <v>64</v>
      </c>
      <c r="B68" s="14" t="s">
        <v>9</v>
      </c>
      <c r="C68" s="15">
        <v>1.35E-2</v>
      </c>
      <c r="D68" s="14">
        <f>D11</f>
        <v>170</v>
      </c>
      <c r="E68" s="8">
        <f>ROUND(C68*D68,2)</f>
        <v>2.2999999999999998</v>
      </c>
      <c r="F68" s="16">
        <v>0</v>
      </c>
      <c r="G68" s="8">
        <f>ROUND(E68*F68,2)</f>
        <v>0</v>
      </c>
      <c r="H68" s="8">
        <f t="shared" si="9"/>
        <v>2.2999999999999998</v>
      </c>
      <c r="I68" s="8"/>
      <c r="J68" s="24"/>
      <c r="K68" s="24"/>
    </row>
    <row r="69" spans="1:11" x14ac:dyDescent="0.25">
      <c r="A69" s="9" t="s">
        <v>37</v>
      </c>
      <c r="B69" s="9" t="s">
        <v>142</v>
      </c>
      <c r="C69" s="81">
        <v>8.2500000000000004E-2</v>
      </c>
      <c r="D69" s="82">
        <f>SUM(H19:H63)</f>
        <v>770.41</v>
      </c>
      <c r="E69" s="2">
        <f>(C69*0.5)*D69</f>
        <v>31.779412499999999</v>
      </c>
      <c r="F69" s="11">
        <v>0</v>
      </c>
      <c r="G69" s="2">
        <f>ROUND(E69*F69,2)</f>
        <v>0</v>
      </c>
      <c r="H69" s="2">
        <f t="shared" si="9"/>
        <v>31.78</v>
      </c>
      <c r="I69" s="8"/>
      <c r="J69" s="24"/>
      <c r="K69" s="24"/>
    </row>
    <row r="70" spans="1:11" x14ac:dyDescent="0.25">
      <c r="A70" s="7" t="s">
        <v>126</v>
      </c>
      <c r="E70" s="8">
        <f>SUM(E19:E69)</f>
        <v>914.98941249999996</v>
      </c>
      <c r="G70" s="12">
        <f>SUM(G21:G69)</f>
        <v>0</v>
      </c>
      <c r="H70" s="12">
        <f t="shared" si="9"/>
        <v>914.99</v>
      </c>
      <c r="I70" s="18"/>
      <c r="J70" s="24"/>
      <c r="K70" s="24"/>
    </row>
    <row r="71" spans="1:11" x14ac:dyDescent="0.25">
      <c r="A71" s="7" t="s">
        <v>127</v>
      </c>
      <c r="E71" s="21">
        <f>+E13-E70</f>
        <v>71.010587500000042</v>
      </c>
      <c r="G71" s="12">
        <f>+G11-G70</f>
        <v>246.5</v>
      </c>
      <c r="H71" s="22">
        <f t="shared" si="9"/>
        <v>-175.49</v>
      </c>
      <c r="I71" s="12"/>
      <c r="J71" s="24"/>
      <c r="K71" s="24"/>
    </row>
    <row r="72" spans="1:11" ht="6.75" customHeight="1" x14ac:dyDescent="0.25">
      <c r="A72" t="s">
        <v>10</v>
      </c>
      <c r="I72" s="12"/>
      <c r="J72" s="24"/>
      <c r="K72" s="24"/>
    </row>
    <row r="73" spans="1:11" x14ac:dyDescent="0.25">
      <c r="A73" s="7" t="s">
        <v>130</v>
      </c>
      <c r="I73" s="12"/>
      <c r="J73" s="24"/>
      <c r="K73" s="24"/>
    </row>
    <row r="74" spans="1:11" x14ac:dyDescent="0.25">
      <c r="A74" s="14" t="s">
        <v>52</v>
      </c>
      <c r="B74" s="14" t="s">
        <v>26</v>
      </c>
      <c r="C74" s="15">
        <v>44.02322520396082</v>
      </c>
      <c r="D74" s="14">
        <v>1</v>
      </c>
      <c r="E74" s="8">
        <f>ROUND(C74*D74,2)</f>
        <v>44.02</v>
      </c>
      <c r="F74" s="16">
        <v>0</v>
      </c>
      <c r="G74" s="8">
        <f>ROUND(E74*F74,2)</f>
        <v>0</v>
      </c>
      <c r="H74" s="8">
        <f t="shared" ref="H74:H80" si="10">ROUND(E74-G74,2)</f>
        <v>44.02</v>
      </c>
      <c r="I74" s="12"/>
      <c r="J74" s="24"/>
      <c r="K74" s="24"/>
    </row>
    <row r="75" spans="1:11" x14ac:dyDescent="0.25">
      <c r="A75" s="14" t="s">
        <v>31</v>
      </c>
      <c r="B75" s="14" t="s">
        <v>26</v>
      </c>
      <c r="C75" s="15">
        <v>91.410400701171724</v>
      </c>
      <c r="D75" s="14">
        <v>1</v>
      </c>
      <c r="E75" s="8">
        <f>ROUND(C75*D75,2)</f>
        <v>91.41</v>
      </c>
      <c r="F75" s="16">
        <v>0</v>
      </c>
      <c r="G75" s="8">
        <f>ROUND(E75*F75,2)</f>
        <v>0</v>
      </c>
      <c r="H75" s="8">
        <f t="shared" si="10"/>
        <v>91.41</v>
      </c>
      <c r="J75" s="24"/>
      <c r="K75" s="24"/>
    </row>
    <row r="76" spans="1:11" x14ac:dyDescent="0.25">
      <c r="A76" s="9" t="s">
        <v>35</v>
      </c>
      <c r="B76" s="9" t="s">
        <v>26</v>
      </c>
      <c r="C76" s="10">
        <v>80.209999999999994</v>
      </c>
      <c r="D76" s="9">
        <v>1</v>
      </c>
      <c r="E76" s="2">
        <f>ROUND(C76*D76,2)</f>
        <v>80.209999999999994</v>
      </c>
      <c r="F76" s="11">
        <v>0</v>
      </c>
      <c r="G76" s="2">
        <f>ROUND(E76*F76,2)</f>
        <v>0</v>
      </c>
      <c r="H76" s="2">
        <f t="shared" ref="H76" si="11">ROUND(E76-G76,2)</f>
        <v>80.209999999999994</v>
      </c>
      <c r="J76" s="24"/>
      <c r="K76" s="24"/>
    </row>
    <row r="77" spans="1:11" x14ac:dyDescent="0.25">
      <c r="A77" s="9" t="s">
        <v>65</v>
      </c>
      <c r="B77" s="9" t="s">
        <v>26</v>
      </c>
      <c r="C77" s="10">
        <v>6.7716812952566272</v>
      </c>
      <c r="D77" s="9">
        <v>1</v>
      </c>
      <c r="E77" s="2">
        <f>ROUND(C77*D77,2)</f>
        <v>6.77</v>
      </c>
      <c r="F77" s="11">
        <v>0</v>
      </c>
      <c r="G77" s="2">
        <f>ROUND(E77*F77,2)</f>
        <v>0</v>
      </c>
      <c r="H77" s="2">
        <f t="shared" si="10"/>
        <v>6.77</v>
      </c>
      <c r="J77" s="24"/>
      <c r="K77" s="24"/>
    </row>
    <row r="78" spans="1:11" x14ac:dyDescent="0.25">
      <c r="A78" s="7" t="s">
        <v>131</v>
      </c>
      <c r="E78" s="8">
        <f>SUM(E74:E77)</f>
        <v>222.41</v>
      </c>
      <c r="G78" s="12">
        <f>SUM(G74:G77)</f>
        <v>0</v>
      </c>
      <c r="H78" s="12">
        <f t="shared" si="10"/>
        <v>222.41</v>
      </c>
      <c r="J78" s="24"/>
      <c r="K78" s="24"/>
    </row>
    <row r="79" spans="1:11" ht="15" customHeight="1" x14ac:dyDescent="0.25">
      <c r="A79" s="7" t="s">
        <v>132</v>
      </c>
      <c r="E79" s="8">
        <f>+E70+E78</f>
        <v>1137.3994124999999</v>
      </c>
      <c r="G79" s="12">
        <f>+G70+G78</f>
        <v>0</v>
      </c>
      <c r="H79" s="12">
        <f t="shared" si="10"/>
        <v>1137.4000000000001</v>
      </c>
      <c r="J79" s="24"/>
      <c r="K79" s="24"/>
    </row>
    <row r="80" spans="1:11" x14ac:dyDescent="0.25">
      <c r="A80" s="7" t="s">
        <v>133</v>
      </c>
      <c r="E80" s="21">
        <f>+E13-E79</f>
        <v>-151.39941249999993</v>
      </c>
      <c r="G80" s="12">
        <f>+G11-G79</f>
        <v>246.5</v>
      </c>
      <c r="H80" s="22">
        <f t="shared" si="10"/>
        <v>-397.9</v>
      </c>
      <c r="J80" s="23"/>
      <c r="K80" s="23"/>
    </row>
    <row r="81" spans="1:6" ht="7.5" customHeight="1" x14ac:dyDescent="0.25">
      <c r="A81" t="s">
        <v>63</v>
      </c>
    </row>
    <row r="82" spans="1:6" x14ac:dyDescent="0.25">
      <c r="A82" s="13" t="s">
        <v>68</v>
      </c>
      <c r="B82" s="13"/>
      <c r="C82" s="29"/>
      <c r="D82" s="13"/>
      <c r="E82" s="29"/>
      <c r="F82" s="13"/>
    </row>
    <row r="83" spans="1:6" x14ac:dyDescent="0.25">
      <c r="A83" s="13" t="s">
        <v>143</v>
      </c>
      <c r="C83"/>
      <c r="E83"/>
    </row>
    <row r="84" spans="1:6" x14ac:dyDescent="0.25">
      <c r="A84" t="s">
        <v>144</v>
      </c>
      <c r="C84"/>
      <c r="E84"/>
    </row>
    <row r="85" spans="1:6" x14ac:dyDescent="0.25">
      <c r="A85" t="s">
        <v>69</v>
      </c>
      <c r="C85"/>
      <c r="E85"/>
    </row>
    <row r="86" spans="1:6" x14ac:dyDescent="0.25">
      <c r="C86"/>
      <c r="E86"/>
    </row>
    <row r="87" spans="1:6" x14ac:dyDescent="0.25">
      <c r="A87" s="7"/>
    </row>
  </sheetData>
  <mergeCells count="6">
    <mergeCell ref="A5:H5"/>
    <mergeCell ref="A6:H6"/>
    <mergeCell ref="A7:H7"/>
    <mergeCell ref="F8:G8"/>
    <mergeCell ref="A2:A3"/>
    <mergeCell ref="B2:H3"/>
  </mergeCells>
  <pageMargins left="0.75" right="0.75" top="1" bottom="1" header="0.5" footer="0.5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4CF6E-CC68-4F66-9383-0CA226766F17}">
  <sheetPr codeName="Sheet3"/>
  <dimension ref="A1:Z45"/>
  <sheetViews>
    <sheetView workbookViewId="0"/>
  </sheetViews>
  <sheetFormatPr defaultColWidth="8.7109375" defaultRowHeight="12.75" x14ac:dyDescent="0.2"/>
  <cols>
    <col min="1" max="1" width="23.7109375" style="32" customWidth="1"/>
    <col min="2" max="2" width="8.7109375" style="32" bestFit="1" customWidth="1"/>
    <col min="3" max="3" width="26.42578125" style="32" customWidth="1"/>
    <col min="4" max="4" width="41.85546875" style="32" customWidth="1"/>
    <col min="5" max="5" width="20.7109375" style="32" bestFit="1" customWidth="1"/>
    <col min="6" max="16384" width="8.7109375" style="32"/>
  </cols>
  <sheetData>
    <row r="1" spans="1:26" s="30" customFormat="1" ht="13.5" thickBot="1" x14ac:dyDescent="0.25"/>
    <row r="2" spans="1:26" ht="15.75" customHeight="1" thickBot="1" x14ac:dyDescent="0.3">
      <c r="A2" s="159" t="s">
        <v>145</v>
      </c>
      <c r="B2" s="160"/>
      <c r="C2" s="160"/>
      <c r="D2" s="160"/>
      <c r="E2" s="86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3.5" customHeight="1" thickBot="1" x14ac:dyDescent="0.25">
      <c r="A3" s="87" t="s">
        <v>71</v>
      </c>
      <c r="B3" s="88" t="s">
        <v>72</v>
      </c>
      <c r="C3" s="89" t="s">
        <v>73</v>
      </c>
      <c r="D3" s="90"/>
      <c r="E3" s="89" t="s">
        <v>74</v>
      </c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2.75" customHeight="1" x14ac:dyDescent="0.2">
      <c r="A4" s="37" t="s">
        <v>75</v>
      </c>
      <c r="B4" s="38" t="s">
        <v>76</v>
      </c>
      <c r="C4" s="39" t="s">
        <v>77</v>
      </c>
      <c r="D4" s="37"/>
      <c r="E4" s="40">
        <v>12.701368682852888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x14ac:dyDescent="0.2">
      <c r="A5" s="41" t="s">
        <v>78</v>
      </c>
      <c r="B5" s="38" t="s">
        <v>79</v>
      </c>
      <c r="C5" s="42" t="s">
        <v>80</v>
      </c>
      <c r="D5" s="43"/>
      <c r="E5" s="44">
        <v>7.8927152755536598</v>
      </c>
      <c r="F5" s="91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3.5" customHeight="1" x14ac:dyDescent="0.2">
      <c r="A6" s="41" t="s">
        <v>81</v>
      </c>
      <c r="B6" s="38" t="s">
        <v>82</v>
      </c>
      <c r="C6" s="39" t="s">
        <v>77</v>
      </c>
      <c r="D6" s="41"/>
      <c r="E6" s="40">
        <v>8.2425180152377227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x14ac:dyDescent="0.2">
      <c r="A7" s="45" t="s">
        <v>83</v>
      </c>
      <c r="B7" s="38"/>
      <c r="C7" s="39" t="s">
        <v>84</v>
      </c>
      <c r="D7" s="43"/>
      <c r="E7" s="44">
        <v>0.45087718275921151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x14ac:dyDescent="0.2">
      <c r="A8" s="46" t="s">
        <v>85</v>
      </c>
      <c r="B8" s="47"/>
      <c r="C8" s="48" t="s">
        <v>86</v>
      </c>
      <c r="D8" s="43" t="s">
        <v>87</v>
      </c>
      <c r="E8" s="44">
        <v>13</v>
      </c>
      <c r="F8" s="30"/>
      <c r="G8" s="30"/>
      <c r="H8" s="30"/>
      <c r="I8" s="49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x14ac:dyDescent="0.2">
      <c r="A9" s="41" t="s">
        <v>85</v>
      </c>
      <c r="B9" s="38"/>
      <c r="C9" s="48" t="s">
        <v>88</v>
      </c>
      <c r="D9" s="43" t="s">
        <v>89</v>
      </c>
      <c r="E9" s="44">
        <v>65.734999999999999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x14ac:dyDescent="0.2">
      <c r="A10" s="92" t="s">
        <v>90</v>
      </c>
      <c r="B10" s="93" t="s">
        <v>91</v>
      </c>
      <c r="C10" s="94" t="s">
        <v>92</v>
      </c>
      <c r="D10" s="56" t="s">
        <v>93</v>
      </c>
      <c r="E10" s="95">
        <v>55.620295480170299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x14ac:dyDescent="0.2">
      <c r="A11" s="92" t="s">
        <v>94</v>
      </c>
      <c r="B11" s="93"/>
      <c r="C11" s="94" t="s">
        <v>95</v>
      </c>
      <c r="D11" s="56"/>
      <c r="E11" s="95">
        <v>3.6607433875980364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x14ac:dyDescent="0.2">
      <c r="A12" s="92" t="s">
        <v>96</v>
      </c>
      <c r="B12" s="93"/>
      <c r="C12" s="94" t="s">
        <v>97</v>
      </c>
      <c r="D12" s="56"/>
      <c r="E12" s="95">
        <v>2.2440920562614419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4.25" customHeight="1" x14ac:dyDescent="0.2">
      <c r="A13" s="92" t="s">
        <v>98</v>
      </c>
      <c r="B13" s="96"/>
      <c r="C13" s="94" t="s">
        <v>99</v>
      </c>
      <c r="D13" s="97" t="s">
        <v>146</v>
      </c>
      <c r="E13" s="95">
        <v>43.228999999999999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x14ac:dyDescent="0.2">
      <c r="A14" s="98" t="s">
        <v>98</v>
      </c>
      <c r="B14" s="96"/>
      <c r="C14" s="94" t="s">
        <v>99</v>
      </c>
      <c r="D14" s="97" t="s">
        <v>147</v>
      </c>
      <c r="E14" s="95">
        <v>61.997812500000002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x14ac:dyDescent="0.2">
      <c r="A15" s="98" t="s">
        <v>98</v>
      </c>
      <c r="B15" s="96"/>
      <c r="C15" s="94" t="s">
        <v>99</v>
      </c>
      <c r="D15" s="97" t="s">
        <v>148</v>
      </c>
      <c r="E15" s="95">
        <v>47.841250000000002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x14ac:dyDescent="0.2">
      <c r="A16" s="98" t="s">
        <v>129</v>
      </c>
      <c r="B16" s="93"/>
      <c r="C16" s="94" t="s">
        <v>88</v>
      </c>
      <c r="D16" s="99" t="s">
        <v>149</v>
      </c>
      <c r="E16" s="95">
        <v>84.02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5" x14ac:dyDescent="0.25">
      <c r="A17" s="98" t="s">
        <v>102</v>
      </c>
      <c r="B17" s="100"/>
      <c r="C17" s="94"/>
      <c r="D17" s="56"/>
      <c r="E17" s="101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x14ac:dyDescent="0.2">
      <c r="A18" s="98" t="s">
        <v>98</v>
      </c>
      <c r="B18" s="100"/>
      <c r="C18" s="94" t="s">
        <v>88</v>
      </c>
      <c r="D18" s="56" t="s">
        <v>103</v>
      </c>
      <c r="E18" s="95">
        <v>38.08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x14ac:dyDescent="0.2">
      <c r="A19" s="92" t="s">
        <v>98</v>
      </c>
      <c r="B19" s="93"/>
      <c r="C19" s="94" t="s">
        <v>104</v>
      </c>
      <c r="D19" s="56" t="s">
        <v>105</v>
      </c>
      <c r="E19" s="95">
        <v>19.04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x14ac:dyDescent="0.2">
      <c r="A20" s="92" t="s">
        <v>98</v>
      </c>
      <c r="B20" s="93"/>
      <c r="C20" s="94" t="s">
        <v>106</v>
      </c>
      <c r="D20" s="56" t="s">
        <v>107</v>
      </c>
      <c r="E20" s="95">
        <v>21.3203125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3.5" thickBot="1" x14ac:dyDescent="0.25">
      <c r="A21" s="102" t="s">
        <v>108</v>
      </c>
      <c r="B21" s="103"/>
      <c r="C21" s="104"/>
      <c r="D21" s="56"/>
      <c r="E21" s="105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x14ac:dyDescent="0.2">
      <c r="A22" s="106" t="s">
        <v>109</v>
      </c>
      <c r="B22" s="107" t="s">
        <v>110</v>
      </c>
      <c r="C22" s="108" t="s">
        <v>111</v>
      </c>
      <c r="D22" s="90"/>
      <c r="E22" s="109">
        <v>21.482450880291843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x14ac:dyDescent="0.2">
      <c r="A23" s="106" t="s">
        <v>112</v>
      </c>
      <c r="B23" s="107" t="s">
        <v>113</v>
      </c>
      <c r="C23" s="108" t="s">
        <v>111</v>
      </c>
      <c r="D23" s="110"/>
      <c r="E23" s="111">
        <v>7.2378775283988324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3.5" thickBot="1" x14ac:dyDescent="0.25">
      <c r="A24" s="112" t="s">
        <v>114</v>
      </c>
      <c r="B24" s="113"/>
      <c r="C24" s="114" t="s">
        <v>111</v>
      </c>
      <c r="D24" s="115"/>
      <c r="E24" s="116">
        <v>8.0384786802150892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x14ac:dyDescent="0.2">
      <c r="A25" s="117" t="s">
        <v>115</v>
      </c>
      <c r="B25" s="118"/>
      <c r="C25" s="119"/>
      <c r="D25" s="120"/>
      <c r="E25" s="121">
        <v>1.2202477958660121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3.5" thickBot="1" x14ac:dyDescent="0.25">
      <c r="A26" s="65" t="s">
        <v>116</v>
      </c>
      <c r="B26" s="66" t="s">
        <v>117</v>
      </c>
      <c r="C26" s="67" t="s">
        <v>118</v>
      </c>
      <c r="D26" s="73"/>
      <c r="E26" s="74">
        <v>6.2804297023724605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5.75" thickBot="1" x14ac:dyDescent="0.3">
      <c r="A27" s="122" t="s">
        <v>119</v>
      </c>
      <c r="B27" s="123"/>
      <c r="C27" s="123"/>
      <c r="D27" s="77" t="s">
        <v>128</v>
      </c>
      <c r="E27" s="78">
        <f>SUM(E4:E26)</f>
        <v>529.33546966757751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37F4-5D81-48DB-86A1-CA954662E8BA}">
  <sheetPr codeName="Sheet4"/>
  <dimension ref="A2:K88"/>
  <sheetViews>
    <sheetView workbookViewId="0"/>
  </sheetViews>
  <sheetFormatPr defaultRowHeight="15" x14ac:dyDescent="0.25"/>
  <cols>
    <col min="1" max="1" width="23.7109375" customWidth="1"/>
    <col min="3" max="3" width="8" style="8" bestFit="1" customWidth="1"/>
    <col min="4" max="4" width="11.5703125" customWidth="1"/>
    <col min="5" max="5" width="14.5703125" style="8" bestFit="1" customWidth="1"/>
    <col min="6" max="6" width="10.140625" customWidth="1"/>
    <col min="7" max="7" width="9.140625" customWidth="1"/>
    <col min="8" max="8" width="11.85546875" customWidth="1"/>
    <col min="9" max="9" width="1.28515625" customWidth="1"/>
    <col min="10" max="10" width="15.42578125" bestFit="1" customWidth="1"/>
  </cols>
  <sheetData>
    <row r="2" spans="1:11" x14ac:dyDescent="0.25">
      <c r="A2" s="157" t="s">
        <v>134</v>
      </c>
      <c r="B2" s="158" t="s">
        <v>135</v>
      </c>
      <c r="C2" s="158"/>
      <c r="D2" s="158"/>
      <c r="E2" s="158"/>
      <c r="F2" s="158"/>
      <c r="G2" s="158"/>
      <c r="H2" s="158"/>
    </row>
    <row r="3" spans="1:11" ht="14.25" customHeight="1" x14ac:dyDescent="0.25">
      <c r="A3" s="157"/>
      <c r="B3" s="158"/>
      <c r="C3" s="158"/>
      <c r="D3" s="158"/>
      <c r="E3" s="158"/>
      <c r="F3" s="158"/>
      <c r="G3" s="158"/>
      <c r="H3" s="158"/>
    </row>
    <row r="5" spans="1:11" ht="18.75" x14ac:dyDescent="0.3">
      <c r="A5" s="153" t="s">
        <v>150</v>
      </c>
      <c r="B5" s="153"/>
      <c r="C5" s="153"/>
      <c r="D5" s="153"/>
      <c r="E5" s="153"/>
      <c r="F5" s="153"/>
      <c r="G5" s="153"/>
      <c r="H5" s="153"/>
      <c r="I5" s="17"/>
    </row>
    <row r="6" spans="1:11" ht="18.75" x14ac:dyDescent="0.3">
      <c r="A6" s="154" t="s">
        <v>151</v>
      </c>
      <c r="B6" s="154"/>
      <c r="C6" s="154"/>
      <c r="D6" s="154"/>
      <c r="E6" s="154"/>
      <c r="F6" s="154"/>
      <c r="G6" s="154"/>
      <c r="H6" s="154"/>
      <c r="I6" s="17"/>
    </row>
    <row r="7" spans="1:11" ht="19.5" thickBot="1" x14ac:dyDescent="0.35">
      <c r="A7" s="155" t="s">
        <v>152</v>
      </c>
      <c r="B7" s="155"/>
      <c r="C7" s="155"/>
      <c r="D7" s="155"/>
      <c r="E7" s="155"/>
      <c r="F7" s="155"/>
      <c r="G7" s="155"/>
      <c r="H7" s="155"/>
      <c r="I7" s="17"/>
    </row>
    <row r="8" spans="1:11" ht="15.75" thickTop="1" x14ac:dyDescent="0.25">
      <c r="A8" s="1"/>
      <c r="B8" s="1"/>
      <c r="C8" s="2"/>
      <c r="D8" s="1"/>
      <c r="E8" s="2"/>
      <c r="F8" s="156" t="s">
        <v>0</v>
      </c>
      <c r="G8" s="156"/>
      <c r="H8" s="3" t="s">
        <v>1</v>
      </c>
      <c r="I8" s="3"/>
      <c r="J8" s="24"/>
      <c r="K8" s="24"/>
    </row>
    <row r="9" spans="1:11" x14ac:dyDescent="0.25">
      <c r="A9" s="4" t="s">
        <v>2</v>
      </c>
      <c r="B9" s="4" t="s">
        <v>3</v>
      </c>
      <c r="C9" s="5" t="s">
        <v>4</v>
      </c>
      <c r="D9" s="4" t="s">
        <v>153</v>
      </c>
      <c r="E9" s="5" t="s">
        <v>5</v>
      </c>
      <c r="F9" s="6" t="s">
        <v>6</v>
      </c>
      <c r="G9" s="6" t="s">
        <v>7</v>
      </c>
      <c r="H9" s="6" t="s">
        <v>7</v>
      </c>
      <c r="I9" s="3"/>
      <c r="J9" s="24"/>
      <c r="K9" s="24"/>
    </row>
    <row r="10" spans="1:11" x14ac:dyDescent="0.25">
      <c r="A10" s="7" t="s">
        <v>123</v>
      </c>
      <c r="J10" s="24"/>
      <c r="K10" s="24"/>
    </row>
    <row r="11" spans="1:11" x14ac:dyDescent="0.25">
      <c r="A11" s="14" t="s">
        <v>8</v>
      </c>
      <c r="B11" s="14" t="s">
        <v>9</v>
      </c>
      <c r="C11" s="76">
        <v>5.8</v>
      </c>
      <c r="D11" s="14">
        <v>170</v>
      </c>
      <c r="E11" s="18">
        <f>ROUND(C11*D11,2)</f>
        <v>986</v>
      </c>
      <c r="F11" s="16">
        <v>0.25</v>
      </c>
      <c r="G11" s="18">
        <f>ROUND(E11*F11,2)</f>
        <v>246.5</v>
      </c>
      <c r="H11" s="18">
        <f>ROUND(E11-G11,2)</f>
        <v>739.5</v>
      </c>
      <c r="I11" s="18"/>
      <c r="J11" s="24"/>
      <c r="K11" s="24"/>
    </row>
    <row r="12" spans="1:11" x14ac:dyDescent="0.25">
      <c r="A12" s="9" t="s">
        <v>141</v>
      </c>
      <c r="B12" s="9" t="s">
        <v>9</v>
      </c>
      <c r="C12" s="10">
        <v>0</v>
      </c>
      <c r="D12" s="14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  <c r="I12" s="18"/>
      <c r="J12" s="24"/>
      <c r="K12" s="24"/>
    </row>
    <row r="13" spans="1:11" x14ac:dyDescent="0.25">
      <c r="A13" s="7" t="s">
        <v>124</v>
      </c>
      <c r="C13" s="124"/>
      <c r="D13" s="125"/>
      <c r="E13" s="21">
        <f>SUM(E11:E12)</f>
        <v>986</v>
      </c>
      <c r="F13" s="7"/>
      <c r="G13" s="12">
        <f>SUM(G11:G12)</f>
        <v>246.5</v>
      </c>
      <c r="H13" s="22">
        <f>ROUND(E13-G13,2)</f>
        <v>739.5</v>
      </c>
      <c r="I13" s="12"/>
      <c r="J13" s="24"/>
      <c r="K13" s="24"/>
    </row>
    <row r="14" spans="1:11" ht="7.5" customHeight="1" x14ac:dyDescent="0.25">
      <c r="A14" t="s">
        <v>10</v>
      </c>
      <c r="J14" s="24"/>
      <c r="K14" s="24"/>
    </row>
    <row r="15" spans="1:11" x14ac:dyDescent="0.25">
      <c r="A15" s="7" t="s">
        <v>125</v>
      </c>
      <c r="J15" s="24"/>
      <c r="K15" s="24"/>
    </row>
    <row r="16" spans="1:11" x14ac:dyDescent="0.25">
      <c r="A16" s="13" t="s">
        <v>55</v>
      </c>
      <c r="J16" s="24"/>
      <c r="K16" s="24"/>
    </row>
    <row r="17" spans="1:11" x14ac:dyDescent="0.25">
      <c r="A17" s="14" t="s">
        <v>66</v>
      </c>
      <c r="B17" s="14" t="s">
        <v>26</v>
      </c>
      <c r="C17" s="15"/>
      <c r="D17" s="14"/>
      <c r="E17" s="8">
        <f>G11</f>
        <v>246.5</v>
      </c>
      <c r="F17" s="16"/>
      <c r="G17" s="8"/>
      <c r="H17" s="8">
        <f>E17</f>
        <v>246.5</v>
      </c>
      <c r="J17" s="23"/>
      <c r="K17" s="23"/>
    </row>
    <row r="18" spans="1:11" x14ac:dyDescent="0.25">
      <c r="A18" s="13" t="s">
        <v>17</v>
      </c>
      <c r="J18" s="24"/>
      <c r="K18" s="24"/>
    </row>
    <row r="19" spans="1:11" x14ac:dyDescent="0.25">
      <c r="A19" s="14" t="s">
        <v>50</v>
      </c>
      <c r="B19" s="14" t="s">
        <v>18</v>
      </c>
      <c r="C19" s="15">
        <v>0.48648648648648651</v>
      </c>
      <c r="D19" s="14">
        <v>72</v>
      </c>
      <c r="E19" s="8">
        <f>ROUND(C19*D19,2)</f>
        <v>35.03</v>
      </c>
      <c r="F19" s="16">
        <v>0</v>
      </c>
      <c r="G19" s="8">
        <f>ROUND(E19*F19,2)</f>
        <v>0</v>
      </c>
      <c r="H19" s="8">
        <f>ROUND(E19-G19,2)</f>
        <v>35.03</v>
      </c>
      <c r="I19" s="8"/>
      <c r="J19" s="24"/>
      <c r="K19" s="24"/>
    </row>
    <row r="20" spans="1:11" x14ac:dyDescent="0.25">
      <c r="A20" s="13" t="s">
        <v>39</v>
      </c>
      <c r="J20" s="24"/>
      <c r="K20" s="24"/>
    </row>
    <row r="21" spans="1:11" ht="17.25" x14ac:dyDescent="0.25">
      <c r="A21" s="14" t="s">
        <v>51</v>
      </c>
      <c r="B21" s="14" t="s">
        <v>11</v>
      </c>
      <c r="C21" s="15">
        <v>9.5</v>
      </c>
      <c r="D21" s="14">
        <v>2</v>
      </c>
      <c r="E21" s="8">
        <f>ROUND(C21*D21,2)</f>
        <v>19</v>
      </c>
      <c r="F21" s="16">
        <v>0</v>
      </c>
      <c r="G21" s="8">
        <f>ROUND(E21*F21,2)</f>
        <v>0</v>
      </c>
      <c r="H21" s="8">
        <f>ROUND(E21-G21,2)</f>
        <v>19</v>
      </c>
      <c r="I21" s="8"/>
      <c r="J21" s="24"/>
      <c r="K21" s="24"/>
    </row>
    <row r="22" spans="1:11" ht="17.25" x14ac:dyDescent="0.25">
      <c r="A22" s="14" t="s">
        <v>56</v>
      </c>
      <c r="B22" s="14" t="s">
        <v>11</v>
      </c>
      <c r="C22" s="15">
        <v>10</v>
      </c>
      <c r="D22" s="14">
        <v>5</v>
      </c>
      <c r="E22" s="8">
        <f>ROUND(C22*D22,2)</f>
        <v>50</v>
      </c>
      <c r="F22" s="16">
        <v>0</v>
      </c>
      <c r="G22" s="8">
        <f>ROUND(E22*F22,2)</f>
        <v>0</v>
      </c>
      <c r="H22" s="8">
        <f>ROUND(E22-G22,2)</f>
        <v>50</v>
      </c>
      <c r="I22" s="8"/>
      <c r="J22" s="24"/>
      <c r="K22" s="24"/>
    </row>
    <row r="23" spans="1:11" ht="17.25" x14ac:dyDescent="0.25">
      <c r="A23" s="14" t="s">
        <v>57</v>
      </c>
      <c r="B23" s="14" t="s">
        <v>38</v>
      </c>
      <c r="C23" s="19">
        <v>0.1</v>
      </c>
      <c r="D23" s="14">
        <v>330</v>
      </c>
      <c r="E23" s="8">
        <f>ROUND((C23*D23),-1)</f>
        <v>30</v>
      </c>
      <c r="F23" s="16">
        <v>0</v>
      </c>
      <c r="G23" s="8">
        <f>ROUND(E23*F23,2)</f>
        <v>0</v>
      </c>
      <c r="H23" s="8">
        <f>ROUND(E23-G23,2)</f>
        <v>30</v>
      </c>
      <c r="I23" s="8"/>
      <c r="J23" s="25"/>
      <c r="K23" s="24"/>
    </row>
    <row r="24" spans="1:11" x14ac:dyDescent="0.25">
      <c r="A24" s="13" t="s">
        <v>12</v>
      </c>
      <c r="J24" s="24"/>
      <c r="K24" s="24"/>
    </row>
    <row r="25" spans="1:11" ht="17.25" x14ac:dyDescent="0.25">
      <c r="A25" s="14" t="s">
        <v>62</v>
      </c>
      <c r="B25" s="14" t="s">
        <v>38</v>
      </c>
      <c r="C25" s="15">
        <v>0.40500000000000003</v>
      </c>
      <c r="D25" s="14">
        <v>87</v>
      </c>
      <c r="E25" s="8">
        <f>ROUND(C25*D25,2)</f>
        <v>35.24</v>
      </c>
      <c r="F25" s="16">
        <v>0</v>
      </c>
      <c r="G25" s="8">
        <f>ROUND(E25*F25,2)</f>
        <v>0</v>
      </c>
      <c r="H25" s="8">
        <f>ROUND(E25-G25,2)</f>
        <v>35.24</v>
      </c>
      <c r="I25" s="8"/>
      <c r="J25" s="24"/>
      <c r="K25" s="24"/>
    </row>
    <row r="26" spans="1:11" ht="17.25" x14ac:dyDescent="0.25">
      <c r="A26" s="14" t="s">
        <v>40</v>
      </c>
      <c r="B26" s="14" t="s">
        <v>38</v>
      </c>
      <c r="C26" s="15">
        <v>0.22</v>
      </c>
      <c r="D26" s="14">
        <v>100</v>
      </c>
      <c r="E26" s="8">
        <f>ROUND(C26*D26,2)</f>
        <v>22</v>
      </c>
      <c r="F26" s="16">
        <v>0</v>
      </c>
      <c r="G26" s="8">
        <f>ROUND(E26*F26,2)</f>
        <v>0</v>
      </c>
      <c r="H26" s="8">
        <f>ROUND(E26-G26,2)</f>
        <v>22</v>
      </c>
      <c r="I26" s="8"/>
      <c r="J26" s="27"/>
      <c r="K26" s="24"/>
    </row>
    <row r="27" spans="1:11" ht="17.25" x14ac:dyDescent="0.25">
      <c r="A27" s="14" t="s">
        <v>154</v>
      </c>
      <c r="B27" s="14" t="s">
        <v>38</v>
      </c>
      <c r="C27" s="15">
        <v>0.32183499999999998</v>
      </c>
      <c r="D27" s="14">
        <v>230</v>
      </c>
      <c r="E27" s="8">
        <f>ROUND(C27*D27,2)</f>
        <v>74.02</v>
      </c>
      <c r="F27" s="16">
        <v>0</v>
      </c>
      <c r="G27" s="8">
        <f>ROUND(E27*F27,2)</f>
        <v>0</v>
      </c>
      <c r="H27" s="8">
        <f>ROUND(E27-G27,2)</f>
        <v>74.02</v>
      </c>
      <c r="I27" s="8"/>
      <c r="J27" s="27"/>
      <c r="K27" s="24"/>
    </row>
    <row r="28" spans="1:11" ht="17.25" x14ac:dyDescent="0.25">
      <c r="A28" s="14" t="s">
        <v>48</v>
      </c>
      <c r="B28" s="14" t="s">
        <v>38</v>
      </c>
      <c r="C28" s="15">
        <v>0.280835</v>
      </c>
      <c r="D28" s="14">
        <v>100</v>
      </c>
      <c r="E28" s="8">
        <f>ROUND(C28*D28,2)</f>
        <v>28.08</v>
      </c>
      <c r="F28" s="16">
        <v>0</v>
      </c>
      <c r="G28" s="8">
        <f>ROUND(E28*F28,2)</f>
        <v>0</v>
      </c>
      <c r="H28" s="8">
        <f>ROUND(E28-G28,2)</f>
        <v>28.08</v>
      </c>
      <c r="I28" s="8"/>
      <c r="J28" s="27"/>
      <c r="K28" s="24"/>
    </row>
    <row r="29" spans="1:11" x14ac:dyDescent="0.25">
      <c r="A29" s="13" t="s">
        <v>15</v>
      </c>
      <c r="J29" s="24"/>
      <c r="K29" s="24"/>
    </row>
    <row r="30" spans="1:11" ht="17.25" x14ac:dyDescent="0.25">
      <c r="A30" s="14" t="s">
        <v>67</v>
      </c>
      <c r="B30" s="14" t="s">
        <v>14</v>
      </c>
      <c r="C30" s="15">
        <v>0.140625</v>
      </c>
      <c r="D30" s="14">
        <v>32</v>
      </c>
      <c r="E30" s="8">
        <f t="shared" ref="E30:E37" si="0">ROUND(C30*D30,2)</f>
        <v>4.5</v>
      </c>
      <c r="F30" s="16">
        <v>0</v>
      </c>
      <c r="G30" s="8">
        <f t="shared" ref="G30:G37" si="1">ROUND(E30*F30,2)</f>
        <v>0</v>
      </c>
      <c r="H30" s="8">
        <f t="shared" ref="H30:H37" si="2">ROUND(E30-G30,2)</f>
        <v>4.5</v>
      </c>
      <c r="I30" s="8"/>
      <c r="J30" s="27"/>
      <c r="K30" s="24"/>
    </row>
    <row r="31" spans="1:11" ht="17.25" x14ac:dyDescent="0.25">
      <c r="A31" s="14" t="s">
        <v>41</v>
      </c>
      <c r="B31" s="14" t="s">
        <v>14</v>
      </c>
      <c r="C31" s="15">
        <v>0.67414062499999994</v>
      </c>
      <c r="D31" s="14">
        <v>12.8</v>
      </c>
      <c r="E31" s="8">
        <f t="shared" si="0"/>
        <v>8.6300000000000008</v>
      </c>
      <c r="F31" s="16">
        <v>0</v>
      </c>
      <c r="G31" s="8">
        <f t="shared" si="1"/>
        <v>0</v>
      </c>
      <c r="H31" s="8">
        <f t="shared" si="2"/>
        <v>8.6300000000000008</v>
      </c>
      <c r="I31" s="8"/>
      <c r="J31" s="24"/>
      <c r="K31" s="24"/>
    </row>
    <row r="32" spans="1:11" ht="17.25" x14ac:dyDescent="0.25">
      <c r="A32" s="14" t="s">
        <v>121</v>
      </c>
      <c r="B32" s="14" t="s">
        <v>14</v>
      </c>
      <c r="C32" s="15">
        <v>0.140625</v>
      </c>
      <c r="D32" s="14">
        <v>32</v>
      </c>
      <c r="E32" s="8">
        <f t="shared" si="0"/>
        <v>4.5</v>
      </c>
      <c r="F32" s="16">
        <v>0</v>
      </c>
      <c r="G32" s="8">
        <f t="shared" si="1"/>
        <v>0</v>
      </c>
      <c r="H32" s="8">
        <f t="shared" si="2"/>
        <v>4.5</v>
      </c>
      <c r="I32" s="8"/>
      <c r="J32" s="24"/>
      <c r="K32" s="24"/>
    </row>
    <row r="33" spans="1:11" ht="17.25" x14ac:dyDescent="0.25">
      <c r="A33" s="14" t="s">
        <v>155</v>
      </c>
      <c r="B33" s="14" t="s">
        <v>14</v>
      </c>
      <c r="C33" s="15">
        <v>6.7</v>
      </c>
      <c r="D33" s="14">
        <v>3</v>
      </c>
      <c r="E33" s="8">
        <f t="shared" si="0"/>
        <v>20.100000000000001</v>
      </c>
      <c r="F33" s="16">
        <v>0</v>
      </c>
      <c r="G33" s="8">
        <f t="shared" si="1"/>
        <v>0</v>
      </c>
      <c r="H33" s="8">
        <f t="shared" si="2"/>
        <v>20.100000000000001</v>
      </c>
      <c r="I33" s="8"/>
      <c r="J33" s="24"/>
      <c r="K33" s="24"/>
    </row>
    <row r="34" spans="1:11" ht="17.25" x14ac:dyDescent="0.25">
      <c r="A34" s="14" t="s">
        <v>156</v>
      </c>
      <c r="B34" s="14" t="s">
        <v>14</v>
      </c>
      <c r="C34" s="15">
        <v>0.6640625</v>
      </c>
      <c r="D34" s="14">
        <v>25</v>
      </c>
      <c r="E34" s="8">
        <f t="shared" si="0"/>
        <v>16.600000000000001</v>
      </c>
      <c r="F34" s="16">
        <v>0</v>
      </c>
      <c r="G34" s="8">
        <f t="shared" si="1"/>
        <v>0</v>
      </c>
      <c r="H34" s="8">
        <f t="shared" si="2"/>
        <v>16.600000000000001</v>
      </c>
      <c r="I34" s="8"/>
      <c r="J34" s="24"/>
      <c r="K34" s="24"/>
    </row>
    <row r="35" spans="1:11" ht="17.25" x14ac:dyDescent="0.25">
      <c r="A35" s="14" t="s">
        <v>157</v>
      </c>
      <c r="B35" s="14" t="s">
        <v>14</v>
      </c>
      <c r="C35" s="15">
        <v>1.47484375</v>
      </c>
      <c r="D35" s="14">
        <v>24</v>
      </c>
      <c r="E35" s="8">
        <f t="shared" si="0"/>
        <v>35.4</v>
      </c>
      <c r="F35" s="16">
        <v>0</v>
      </c>
      <c r="G35" s="8">
        <f t="shared" si="1"/>
        <v>0</v>
      </c>
      <c r="H35" s="8">
        <f t="shared" si="2"/>
        <v>35.4</v>
      </c>
      <c r="I35" s="8"/>
      <c r="J35" s="24"/>
      <c r="K35" s="24"/>
    </row>
    <row r="36" spans="1:11" ht="17.25" x14ac:dyDescent="0.25">
      <c r="A36" s="14" t="s">
        <v>158</v>
      </c>
      <c r="B36" s="14" t="s">
        <v>14</v>
      </c>
      <c r="C36" s="15">
        <v>14.5</v>
      </c>
      <c r="D36" s="14">
        <v>1.5</v>
      </c>
      <c r="E36" s="8">
        <f t="shared" si="0"/>
        <v>21.75</v>
      </c>
      <c r="F36" s="16">
        <v>0</v>
      </c>
      <c r="G36" s="8">
        <f t="shared" si="1"/>
        <v>0</v>
      </c>
      <c r="H36" s="8">
        <f t="shared" si="2"/>
        <v>21.75</v>
      </c>
      <c r="I36" s="8"/>
      <c r="J36" s="24"/>
      <c r="K36" s="24"/>
    </row>
    <row r="37" spans="1:11" ht="17.25" x14ac:dyDescent="0.25">
      <c r="A37" s="14" t="s">
        <v>46</v>
      </c>
      <c r="B37" s="14" t="s">
        <v>14</v>
      </c>
      <c r="C37" s="15">
        <v>0.67046874999999995</v>
      </c>
      <c r="D37" s="14">
        <v>24</v>
      </c>
      <c r="E37" s="8">
        <f t="shared" si="0"/>
        <v>16.09</v>
      </c>
      <c r="F37" s="16">
        <v>0</v>
      </c>
      <c r="G37" s="8">
        <f t="shared" si="1"/>
        <v>0</v>
      </c>
      <c r="H37" s="8">
        <f t="shared" si="2"/>
        <v>16.09</v>
      </c>
      <c r="I37" s="8"/>
      <c r="J37" s="27"/>
      <c r="K37" s="24"/>
    </row>
    <row r="38" spans="1:11" x14ac:dyDescent="0.25">
      <c r="A38" s="13" t="s">
        <v>16</v>
      </c>
      <c r="J38" s="24"/>
      <c r="K38" s="24"/>
    </row>
    <row r="39" spans="1:11" ht="17.25" x14ac:dyDescent="0.25">
      <c r="A39" s="14" t="s">
        <v>59</v>
      </c>
      <c r="B39" s="14" t="s">
        <v>14</v>
      </c>
      <c r="C39" s="15">
        <v>1.1299999999999999</v>
      </c>
      <c r="D39" s="14">
        <v>8</v>
      </c>
      <c r="E39" s="8">
        <f>ROUND(C39*D39,2)</f>
        <v>9.0399999999999991</v>
      </c>
      <c r="F39" s="16">
        <v>0</v>
      </c>
      <c r="G39" s="8">
        <f>ROUND(E39*F39,2)</f>
        <v>0</v>
      </c>
      <c r="H39" s="8">
        <f>ROUND(E39-G39,2)</f>
        <v>9.0399999999999991</v>
      </c>
      <c r="I39" s="8"/>
      <c r="J39" s="24"/>
      <c r="K39" s="24"/>
    </row>
    <row r="40" spans="1:11" x14ac:dyDescent="0.25">
      <c r="A40" s="13" t="s">
        <v>13</v>
      </c>
      <c r="J40" s="24"/>
      <c r="K40" s="24"/>
    </row>
    <row r="41" spans="1:11" ht="17.25" x14ac:dyDescent="0.25">
      <c r="A41" s="14" t="s">
        <v>61</v>
      </c>
      <c r="B41" s="14" t="s">
        <v>14</v>
      </c>
      <c r="C41" s="15">
        <f>69/128</f>
        <v>0.5390625</v>
      </c>
      <c r="D41" s="14">
        <v>21</v>
      </c>
      <c r="E41" s="8">
        <f>ROUND(C41*D41,2)</f>
        <v>11.32</v>
      </c>
      <c r="F41" s="16">
        <v>0</v>
      </c>
      <c r="G41" s="8">
        <f>ROUND(E41*F41,2)</f>
        <v>0</v>
      </c>
      <c r="H41" s="8">
        <f>ROUND(E41-G41,2)</f>
        <v>11.32</v>
      </c>
      <c r="I41" s="8"/>
      <c r="J41" s="25"/>
      <c r="K41" s="24"/>
    </row>
    <row r="42" spans="1:11" x14ac:dyDescent="0.25">
      <c r="A42" s="13" t="s">
        <v>19</v>
      </c>
      <c r="J42" s="24"/>
      <c r="K42" s="24"/>
    </row>
    <row r="43" spans="1:11" x14ac:dyDescent="0.25">
      <c r="A43" s="13" t="s">
        <v>24</v>
      </c>
      <c r="J43" s="24"/>
      <c r="K43" s="24"/>
    </row>
    <row r="44" spans="1:11" x14ac:dyDescent="0.25">
      <c r="A44" s="14" t="s">
        <v>25</v>
      </c>
      <c r="B44" s="14" t="s">
        <v>26</v>
      </c>
      <c r="C44" s="15">
        <v>4.5</v>
      </c>
      <c r="D44" s="14">
        <v>1</v>
      </c>
      <c r="E44" s="8">
        <f>ROUND(C44*D44,2)</f>
        <v>4.5</v>
      </c>
      <c r="F44" s="16">
        <v>0</v>
      </c>
      <c r="G44" s="8">
        <f>ROUND(E44*F44,2)</f>
        <v>0</v>
      </c>
      <c r="H44" s="8">
        <f>ROUND(E44-G44,2)</f>
        <v>4.5</v>
      </c>
      <c r="I44" s="8"/>
      <c r="J44" s="24"/>
      <c r="K44" s="24"/>
    </row>
    <row r="45" spans="1:11" x14ac:dyDescent="0.25">
      <c r="A45" s="14" t="s">
        <v>96</v>
      </c>
      <c r="B45" s="14" t="s">
        <v>26</v>
      </c>
      <c r="C45" s="15">
        <v>0.65</v>
      </c>
      <c r="D45" s="14">
        <v>1</v>
      </c>
      <c r="E45" s="8">
        <f>ROUND(C45*D45,2)</f>
        <v>0.65</v>
      </c>
      <c r="F45" s="16">
        <v>0</v>
      </c>
      <c r="G45" s="8">
        <f>ROUND(E45*F45,2)</f>
        <v>0</v>
      </c>
      <c r="H45" s="8">
        <f>ROUND(E45-G45,2)</f>
        <v>0.65</v>
      </c>
      <c r="I45" s="8"/>
      <c r="J45" s="24"/>
      <c r="K45" s="24"/>
    </row>
    <row r="46" spans="1:11" x14ac:dyDescent="0.25">
      <c r="A46" s="13" t="s">
        <v>49</v>
      </c>
      <c r="J46" s="24"/>
      <c r="K46" s="24"/>
    </row>
    <row r="47" spans="1:11" x14ac:dyDescent="0.25">
      <c r="A47" s="14" t="s">
        <v>27</v>
      </c>
      <c r="B47" s="14" t="s">
        <v>26</v>
      </c>
      <c r="C47" s="15">
        <v>8</v>
      </c>
      <c r="D47" s="14">
        <v>1</v>
      </c>
      <c r="E47" s="8">
        <f>ROUND(C47*D47,2)</f>
        <v>8</v>
      </c>
      <c r="F47" s="16">
        <v>0</v>
      </c>
      <c r="G47" s="8">
        <f>ROUND(E47*F47,2)</f>
        <v>0</v>
      </c>
      <c r="H47" s="8">
        <f>ROUND(E47-G47,2)</f>
        <v>8</v>
      </c>
      <c r="I47" s="8"/>
      <c r="J47" s="24"/>
      <c r="K47" s="24"/>
    </row>
    <row r="48" spans="1:11" x14ac:dyDescent="0.25">
      <c r="A48" s="13" t="s">
        <v>53</v>
      </c>
      <c r="I48" s="8"/>
      <c r="J48" s="24"/>
      <c r="K48" s="24"/>
    </row>
    <row r="49" spans="1:11" x14ac:dyDescent="0.25">
      <c r="A49" s="14" t="s">
        <v>54</v>
      </c>
      <c r="B49" s="14" t="s">
        <v>26</v>
      </c>
      <c r="C49" s="15">
        <v>32</v>
      </c>
      <c r="D49" s="14">
        <v>1</v>
      </c>
      <c r="E49" s="8">
        <f>ROUND(C49*D49,2)</f>
        <v>32</v>
      </c>
      <c r="F49" s="16">
        <v>0</v>
      </c>
      <c r="G49" s="8">
        <f>ROUND(E49*F49,2)</f>
        <v>0</v>
      </c>
      <c r="H49" s="8">
        <f>ROUND(E49-G49,2)</f>
        <v>32</v>
      </c>
      <c r="I49" s="8"/>
      <c r="J49" s="24"/>
      <c r="K49" s="24"/>
    </row>
    <row r="50" spans="1:11" x14ac:dyDescent="0.25">
      <c r="A50" s="13" t="s">
        <v>28</v>
      </c>
      <c r="J50" s="24"/>
      <c r="K50" s="24"/>
    </row>
    <row r="51" spans="1:11" x14ac:dyDescent="0.25">
      <c r="A51" s="14" t="s">
        <v>29</v>
      </c>
      <c r="B51" s="14" t="s">
        <v>30</v>
      </c>
      <c r="C51" s="15">
        <v>14.83</v>
      </c>
      <c r="D51" s="126">
        <f>6.19/14.83</f>
        <v>0.41739716790289955</v>
      </c>
      <c r="E51" s="8">
        <f>ROUND(C51*D51,2)</f>
        <v>6.19</v>
      </c>
      <c r="F51" s="16">
        <v>0</v>
      </c>
      <c r="G51" s="8">
        <f>ROUND(E51*F51,2)</f>
        <v>0</v>
      </c>
      <c r="H51" s="8">
        <f>ROUND(E51-G51,2)</f>
        <v>6.19</v>
      </c>
      <c r="I51" s="8"/>
      <c r="J51" s="27"/>
      <c r="K51" s="24"/>
    </row>
    <row r="52" spans="1:11" x14ac:dyDescent="0.25">
      <c r="A52" s="14" t="s">
        <v>31</v>
      </c>
      <c r="B52" s="14" t="s">
        <v>30</v>
      </c>
      <c r="C52" s="15">
        <v>14.83</v>
      </c>
      <c r="D52" s="126">
        <f>5.07/14.53</f>
        <v>0.34893324156916727</v>
      </c>
      <c r="E52" s="8">
        <f>ROUND(C52*D52,2)</f>
        <v>5.17</v>
      </c>
      <c r="F52" s="16">
        <v>0</v>
      </c>
      <c r="G52" s="8">
        <f>ROUND(E52*F52,2)</f>
        <v>0</v>
      </c>
      <c r="H52" s="8">
        <f>ROUND(E52-G52,2)</f>
        <v>5.17</v>
      </c>
      <c r="I52" s="8"/>
      <c r="J52" s="27"/>
      <c r="K52" s="24"/>
    </row>
    <row r="53" spans="1:11" x14ac:dyDescent="0.25">
      <c r="A53" s="13" t="s">
        <v>58</v>
      </c>
      <c r="B53" s="14"/>
      <c r="C53" s="15"/>
      <c r="D53" s="14"/>
      <c r="F53" s="16"/>
      <c r="G53" s="8"/>
      <c r="H53" s="8"/>
      <c r="I53" s="8"/>
      <c r="J53" s="24"/>
      <c r="K53" s="24"/>
    </row>
    <row r="54" spans="1:11" x14ac:dyDescent="0.25">
      <c r="A54" s="14" t="s">
        <v>32</v>
      </c>
      <c r="B54" s="14" t="s">
        <v>30</v>
      </c>
      <c r="C54" s="15">
        <v>14.83</v>
      </c>
      <c r="D54" s="20">
        <v>3.5878578423556471</v>
      </c>
      <c r="E54" s="8">
        <f>ROUND(C54*D54,2)</f>
        <v>53.21</v>
      </c>
      <c r="F54" s="16">
        <v>0</v>
      </c>
      <c r="G54" s="8">
        <f>ROUND(E54*F54,2)</f>
        <v>0</v>
      </c>
      <c r="H54" s="8">
        <f>ROUND(E54-G54,2)</f>
        <v>53.21</v>
      </c>
      <c r="I54" s="8"/>
      <c r="J54" s="27"/>
      <c r="K54" s="24"/>
    </row>
    <row r="55" spans="1:11" x14ac:dyDescent="0.25">
      <c r="A55" s="13" t="s">
        <v>33</v>
      </c>
      <c r="I55" s="8"/>
      <c r="J55" s="127"/>
      <c r="K55" s="24"/>
    </row>
    <row r="56" spans="1:11" x14ac:dyDescent="0.25">
      <c r="A56" s="14" t="s">
        <v>29</v>
      </c>
      <c r="B56" s="14" t="s">
        <v>34</v>
      </c>
      <c r="C56" s="15">
        <v>2.46</v>
      </c>
      <c r="D56" s="28">
        <v>3.2851812996180412</v>
      </c>
      <c r="E56" s="8">
        <f>ROUND(C56*D56,2)</f>
        <v>8.08</v>
      </c>
      <c r="F56" s="16">
        <v>0</v>
      </c>
      <c r="G56" s="8">
        <f>ROUND(E56*F56,2)</f>
        <v>0</v>
      </c>
      <c r="H56" s="8">
        <f>ROUND(E56-G56,2)</f>
        <v>8.08</v>
      </c>
      <c r="I56" s="8"/>
      <c r="J56" s="23"/>
      <c r="K56" s="24"/>
    </row>
    <row r="57" spans="1:11" x14ac:dyDescent="0.25">
      <c r="A57" s="14" t="s">
        <v>31</v>
      </c>
      <c r="B57" s="14" t="s">
        <v>34</v>
      </c>
      <c r="C57" s="15">
        <v>2.46</v>
      </c>
      <c r="D57" s="28">
        <v>3.5954285714285708</v>
      </c>
      <c r="E57" s="8">
        <f>ROUND(C57*D57,2)</f>
        <v>8.84</v>
      </c>
      <c r="F57" s="16">
        <v>0</v>
      </c>
      <c r="G57" s="8">
        <f>ROUND(E57*F57,2)</f>
        <v>0</v>
      </c>
      <c r="H57" s="8">
        <f>ROUND(E57-G57,2)</f>
        <v>8.84</v>
      </c>
      <c r="J57" s="83"/>
      <c r="K57" s="24"/>
    </row>
    <row r="58" spans="1:11" x14ac:dyDescent="0.25">
      <c r="A58" s="14" t="s">
        <v>35</v>
      </c>
      <c r="B58" s="14" t="s">
        <v>34</v>
      </c>
      <c r="C58" s="15">
        <v>2.46</v>
      </c>
      <c r="D58" s="28">
        <f>87.1674735338/2.46</f>
        <v>35.433932330813008</v>
      </c>
      <c r="E58" s="8">
        <f>ROUND(C58*D58,2)</f>
        <v>87.17</v>
      </c>
      <c r="F58" s="16">
        <v>0</v>
      </c>
      <c r="G58" s="8">
        <f>ROUND(E58*F58,2)</f>
        <v>0</v>
      </c>
      <c r="H58" s="8">
        <f>ROUND(E58-G58,2)</f>
        <v>87.17</v>
      </c>
      <c r="I58" s="8"/>
      <c r="J58" s="128"/>
      <c r="K58" s="24"/>
    </row>
    <row r="59" spans="1:11" x14ac:dyDescent="0.25">
      <c r="A59" s="13" t="s">
        <v>36</v>
      </c>
      <c r="I59" s="8"/>
      <c r="J59" s="24"/>
      <c r="K59" s="24"/>
    </row>
    <row r="60" spans="1:11" x14ac:dyDescent="0.25">
      <c r="A60" s="14" t="s">
        <v>60</v>
      </c>
      <c r="B60" s="14" t="s">
        <v>26</v>
      </c>
      <c r="C60" s="15">
        <v>7.4694245408143791</v>
      </c>
      <c r="D60" s="14">
        <v>1</v>
      </c>
      <c r="E60" s="8">
        <f>ROUND(C60*D60,2)</f>
        <v>7.47</v>
      </c>
      <c r="F60" s="16">
        <v>0</v>
      </c>
      <c r="G60" s="8">
        <f>ROUND(E60*F60,2)</f>
        <v>0</v>
      </c>
      <c r="H60" s="8">
        <f t="shared" ref="H60:H70" si="3">ROUND(E60-G60,2)</f>
        <v>7.47</v>
      </c>
      <c r="I60" s="8"/>
      <c r="J60" s="24"/>
      <c r="K60" s="24"/>
    </row>
    <row r="61" spans="1:11" x14ac:dyDescent="0.25">
      <c r="A61" s="14" t="s">
        <v>31</v>
      </c>
      <c r="B61" s="14" t="s">
        <v>26</v>
      </c>
      <c r="C61" s="15">
        <v>20.507040751111052</v>
      </c>
      <c r="D61" s="14">
        <v>1</v>
      </c>
      <c r="E61" s="8">
        <f>ROUND(C61*D61,2)</f>
        <v>20.51</v>
      </c>
      <c r="F61" s="16">
        <v>0</v>
      </c>
      <c r="G61" s="8">
        <f>ROUND(E61*F61,2)</f>
        <v>0</v>
      </c>
      <c r="H61" s="8">
        <f t="shared" si="3"/>
        <v>20.51</v>
      </c>
      <c r="I61" s="18"/>
      <c r="J61" s="24"/>
      <c r="K61" s="24"/>
    </row>
    <row r="62" spans="1:11" x14ac:dyDescent="0.25">
      <c r="A62" s="14" t="s">
        <v>35</v>
      </c>
      <c r="B62" s="14" t="s">
        <v>26</v>
      </c>
      <c r="C62" s="76">
        <v>11.298437499999999</v>
      </c>
      <c r="D62" s="14">
        <v>1</v>
      </c>
      <c r="E62" s="18">
        <f>ROUND(C62*D62,2)</f>
        <v>11.3</v>
      </c>
      <c r="F62" s="16">
        <v>0</v>
      </c>
      <c r="G62" s="18">
        <f>ROUND(E62*F62,2)</f>
        <v>0</v>
      </c>
      <c r="H62" s="18">
        <f t="shared" si="3"/>
        <v>11.3</v>
      </c>
      <c r="I62" s="12"/>
      <c r="J62" s="25"/>
      <c r="K62" s="24"/>
    </row>
    <row r="63" spans="1:11" x14ac:dyDescent="0.25">
      <c r="A63" s="13" t="s">
        <v>20</v>
      </c>
      <c r="I63" s="12"/>
      <c r="J63" s="25"/>
      <c r="K63" s="24"/>
    </row>
    <row r="64" spans="1:11" ht="15" customHeight="1" x14ac:dyDescent="0.25">
      <c r="A64" s="14" t="s">
        <v>21</v>
      </c>
      <c r="B64" s="14" t="s">
        <v>9</v>
      </c>
      <c r="C64" s="15">
        <v>0.25</v>
      </c>
      <c r="D64" s="14">
        <f>D11</f>
        <v>170</v>
      </c>
      <c r="E64" s="8">
        <f>ROUND(C64*D64,2)</f>
        <v>42.5</v>
      </c>
      <c r="F64" s="16">
        <v>0</v>
      </c>
      <c r="G64" s="8">
        <f>ROUND(E64*F64,2)</f>
        <v>0</v>
      </c>
      <c r="H64" s="8">
        <f>ROUND(E64-G64,2)</f>
        <v>42.5</v>
      </c>
      <c r="I64" s="12"/>
      <c r="J64" s="24"/>
      <c r="K64" s="24"/>
    </row>
    <row r="65" spans="1:11" x14ac:dyDescent="0.25">
      <c r="A65" s="13" t="s">
        <v>22</v>
      </c>
      <c r="J65" s="24"/>
      <c r="K65" s="24"/>
    </row>
    <row r="66" spans="1:11" x14ac:dyDescent="0.25">
      <c r="A66" s="14" t="s">
        <v>23</v>
      </c>
      <c r="B66" s="14" t="s">
        <v>9</v>
      </c>
      <c r="C66" s="15">
        <v>0.4</v>
      </c>
      <c r="D66" s="14">
        <f>D11</f>
        <v>170</v>
      </c>
      <c r="E66" s="8">
        <f>ROUND(C66*D66,2)</f>
        <v>68</v>
      </c>
      <c r="F66" s="16">
        <v>0</v>
      </c>
      <c r="G66" s="8">
        <f>ROUND(E66*F66,2)</f>
        <v>0</v>
      </c>
      <c r="H66" s="8">
        <f>ROUND(E66-G66,2)</f>
        <v>68</v>
      </c>
      <c r="J66" s="23"/>
      <c r="K66" s="23"/>
    </row>
    <row r="67" spans="1:11" x14ac:dyDescent="0.25">
      <c r="A67" s="14" t="s">
        <v>64</v>
      </c>
      <c r="B67" s="14" t="s">
        <v>9</v>
      </c>
      <c r="C67" s="76">
        <v>1.35E-2</v>
      </c>
      <c r="D67" s="14">
        <f>D11</f>
        <v>170</v>
      </c>
      <c r="E67" s="18">
        <f>ROUND(C67*D67,2)</f>
        <v>2.2999999999999998</v>
      </c>
      <c r="F67" s="16">
        <v>0</v>
      </c>
      <c r="G67" s="18">
        <f>ROUND(E67*F67,2)</f>
        <v>0</v>
      </c>
      <c r="H67" s="18">
        <f t="shared" si="3"/>
        <v>2.2999999999999998</v>
      </c>
      <c r="I67" s="8"/>
      <c r="J67" s="23"/>
      <c r="K67" s="23"/>
    </row>
    <row r="68" spans="1:11" x14ac:dyDescent="0.25">
      <c r="A68" s="9" t="s">
        <v>37</v>
      </c>
      <c r="B68" s="9" t="s">
        <v>142</v>
      </c>
      <c r="C68" s="81">
        <v>8.2500000000000004E-2</v>
      </c>
      <c r="D68" s="82">
        <f>SUM(H19:H62)</f>
        <v>694.39</v>
      </c>
      <c r="E68" s="2">
        <f>(C68*0.5)*D68</f>
        <v>28.643587500000002</v>
      </c>
      <c r="F68" s="11">
        <v>0</v>
      </c>
      <c r="G68" s="2">
        <f>ROUND(E68*F68,2)</f>
        <v>0</v>
      </c>
      <c r="H68" s="2">
        <f t="shared" si="3"/>
        <v>28.64</v>
      </c>
      <c r="I68" s="8"/>
      <c r="J68" s="23"/>
      <c r="K68" s="23"/>
    </row>
    <row r="69" spans="1:11" x14ac:dyDescent="0.25">
      <c r="A69" s="7" t="s">
        <v>126</v>
      </c>
      <c r="E69" s="8">
        <f>SUM(E19:E68)</f>
        <v>835.83358749999991</v>
      </c>
      <c r="G69" s="12">
        <f>SUM(G21:G67)</f>
        <v>0</v>
      </c>
      <c r="H69" s="12">
        <f t="shared" si="3"/>
        <v>835.83</v>
      </c>
      <c r="I69" s="18"/>
      <c r="J69" s="23"/>
      <c r="K69" s="23"/>
    </row>
    <row r="70" spans="1:11" x14ac:dyDescent="0.25">
      <c r="A70" s="7" t="s">
        <v>127</v>
      </c>
      <c r="E70" s="21">
        <f>+E13-E69</f>
        <v>150.16641250000009</v>
      </c>
      <c r="F70" s="7"/>
      <c r="G70" s="12">
        <f>+G11-G69</f>
        <v>246.5</v>
      </c>
      <c r="H70" s="22">
        <f t="shared" si="3"/>
        <v>-96.33</v>
      </c>
      <c r="I70" s="12"/>
      <c r="J70" s="23"/>
      <c r="K70" s="23"/>
    </row>
    <row r="71" spans="1:11" ht="6.75" customHeight="1" x14ac:dyDescent="0.25">
      <c r="A71" t="s">
        <v>10</v>
      </c>
      <c r="I71" s="12"/>
      <c r="J71" s="23"/>
      <c r="K71" s="23"/>
    </row>
    <row r="72" spans="1:11" x14ac:dyDescent="0.25">
      <c r="A72" s="7" t="s">
        <v>130</v>
      </c>
      <c r="I72" s="12"/>
      <c r="J72" s="23"/>
      <c r="K72" s="23"/>
    </row>
    <row r="73" spans="1:11" x14ac:dyDescent="0.25">
      <c r="A73" s="14" t="s">
        <v>52</v>
      </c>
      <c r="B73" s="14" t="s">
        <v>26</v>
      </c>
      <c r="C73" s="15">
        <v>44.02</v>
      </c>
      <c r="D73" s="14">
        <v>1</v>
      </c>
      <c r="E73" s="8">
        <f>ROUND(C73*D73,2)</f>
        <v>44.02</v>
      </c>
      <c r="F73" s="16">
        <v>0</v>
      </c>
      <c r="G73" s="8">
        <f>ROUND(E73*F73,2)</f>
        <v>0</v>
      </c>
      <c r="H73" s="8">
        <f t="shared" ref="H73:H79" si="4">ROUND(E73-G73,2)</f>
        <v>44.02</v>
      </c>
      <c r="I73" s="12"/>
      <c r="J73" s="23"/>
      <c r="K73" s="23"/>
    </row>
    <row r="74" spans="1:11" x14ac:dyDescent="0.25">
      <c r="A74" s="14" t="s">
        <v>31</v>
      </c>
      <c r="B74" s="14" t="s">
        <v>26</v>
      </c>
      <c r="C74" s="15">
        <v>91.41</v>
      </c>
      <c r="D74" s="14">
        <v>1</v>
      </c>
      <c r="E74" s="8">
        <f>ROUND(C74*D74,2)</f>
        <v>91.41</v>
      </c>
      <c r="F74" s="16">
        <v>0</v>
      </c>
      <c r="G74" s="8">
        <f>ROUND(E74*F74,2)</f>
        <v>0</v>
      </c>
      <c r="H74" s="8">
        <f t="shared" si="4"/>
        <v>91.41</v>
      </c>
      <c r="J74" s="23"/>
      <c r="K74" s="23"/>
    </row>
    <row r="75" spans="1:11" x14ac:dyDescent="0.25">
      <c r="A75" s="9" t="s">
        <v>35</v>
      </c>
      <c r="B75" s="9" t="s">
        <v>26</v>
      </c>
      <c r="C75" s="10">
        <v>80.206130048143748</v>
      </c>
      <c r="D75" s="9">
        <v>1</v>
      </c>
      <c r="E75" s="2">
        <f>ROUND(C75*D75,2)</f>
        <v>80.209999999999994</v>
      </c>
      <c r="F75" s="11">
        <v>0</v>
      </c>
      <c r="G75" s="2">
        <f>ROUND(E75*F75,2)</f>
        <v>0</v>
      </c>
      <c r="H75" s="2">
        <f t="shared" si="4"/>
        <v>80.209999999999994</v>
      </c>
      <c r="J75" s="23"/>
      <c r="K75" s="23"/>
    </row>
    <row r="76" spans="1:11" ht="15.4" customHeight="1" x14ac:dyDescent="0.25">
      <c r="A76" s="9" t="s">
        <v>65</v>
      </c>
      <c r="B76" s="9" t="s">
        <v>26</v>
      </c>
      <c r="C76" s="129">
        <v>6.7716812952566272</v>
      </c>
      <c r="D76" s="9">
        <v>1</v>
      </c>
      <c r="E76" s="2">
        <f>ROUND(C76*D76,2)</f>
        <v>6.77</v>
      </c>
      <c r="F76" s="11">
        <v>0</v>
      </c>
      <c r="G76" s="2">
        <f>ROUND(E76*F76,2)</f>
        <v>0</v>
      </c>
      <c r="H76" s="2">
        <f t="shared" si="4"/>
        <v>6.77</v>
      </c>
      <c r="J76" s="23"/>
      <c r="K76" s="23"/>
    </row>
    <row r="77" spans="1:11" ht="13.5" customHeight="1" x14ac:dyDescent="0.25">
      <c r="A77" s="7" t="s">
        <v>131</v>
      </c>
      <c r="E77" s="8">
        <f>SUM(E73:E76)</f>
        <v>222.41</v>
      </c>
      <c r="G77" s="12">
        <f>SUM(G73:G75)</f>
        <v>0</v>
      </c>
      <c r="H77" s="12">
        <f t="shared" si="4"/>
        <v>222.41</v>
      </c>
      <c r="J77" s="23"/>
      <c r="K77" s="23"/>
    </row>
    <row r="78" spans="1:11" ht="13.5" customHeight="1" x14ac:dyDescent="0.25">
      <c r="A78" s="7" t="s">
        <v>132</v>
      </c>
      <c r="E78" s="8">
        <f>+E69+E77</f>
        <v>1058.2435874999999</v>
      </c>
      <c r="G78" s="12">
        <f>+G69+G77</f>
        <v>0</v>
      </c>
      <c r="H78" s="12">
        <f t="shared" si="4"/>
        <v>1058.24</v>
      </c>
      <c r="J78" s="23"/>
      <c r="K78" s="23"/>
    </row>
    <row r="79" spans="1:11" x14ac:dyDescent="0.25">
      <c r="A79" s="7" t="s">
        <v>133</v>
      </c>
      <c r="E79" s="21">
        <f>+E13-E78</f>
        <v>-72.243587499999876</v>
      </c>
      <c r="G79" s="12">
        <f>+G11-G78</f>
        <v>246.5</v>
      </c>
      <c r="H79" s="22">
        <f t="shared" si="4"/>
        <v>-318.74</v>
      </c>
      <c r="J79" s="23"/>
      <c r="K79" s="23"/>
    </row>
    <row r="80" spans="1:11" ht="8.25" customHeight="1" x14ac:dyDescent="0.25">
      <c r="A80" t="s">
        <v>159</v>
      </c>
      <c r="J80" s="24"/>
      <c r="K80" s="24"/>
    </row>
    <row r="81" spans="1:8" x14ac:dyDescent="0.25">
      <c r="A81" s="13" t="s">
        <v>68</v>
      </c>
      <c r="B81" s="130"/>
      <c r="C81" s="130"/>
      <c r="D81" s="130"/>
      <c r="E81" s="130"/>
      <c r="F81" s="130"/>
      <c r="G81" s="130"/>
      <c r="H81" s="130"/>
    </row>
    <row r="82" spans="1:8" x14ac:dyDescent="0.25">
      <c r="A82" s="13" t="s">
        <v>143</v>
      </c>
      <c r="B82" s="130"/>
      <c r="C82" s="130"/>
      <c r="D82" s="130"/>
      <c r="E82" s="130"/>
      <c r="F82" s="130"/>
      <c r="G82" s="130"/>
      <c r="H82" s="130"/>
    </row>
    <row r="83" spans="1:8" x14ac:dyDescent="0.25">
      <c r="A83" t="s">
        <v>144</v>
      </c>
      <c r="B83" s="130"/>
      <c r="C83" s="130"/>
      <c r="D83" s="130"/>
      <c r="E83" s="130"/>
      <c r="F83" s="130"/>
      <c r="G83" s="130"/>
      <c r="H83" s="130"/>
    </row>
    <row r="84" spans="1:8" x14ac:dyDescent="0.25">
      <c r="A84" t="s">
        <v>69</v>
      </c>
      <c r="C84"/>
      <c r="E84"/>
    </row>
    <row r="85" spans="1:8" x14ac:dyDescent="0.25">
      <c r="C85"/>
      <c r="E85"/>
    </row>
    <row r="86" spans="1:8" x14ac:dyDescent="0.25">
      <c r="C86"/>
      <c r="E86"/>
    </row>
    <row r="87" spans="1:8" x14ac:dyDescent="0.25">
      <c r="C87"/>
      <c r="E87"/>
    </row>
    <row r="88" spans="1:8" x14ac:dyDescent="0.25">
      <c r="C88"/>
      <c r="E88"/>
    </row>
  </sheetData>
  <mergeCells count="6">
    <mergeCell ref="F8:G8"/>
    <mergeCell ref="A2:A3"/>
    <mergeCell ref="B2:H3"/>
    <mergeCell ref="A5:H5"/>
    <mergeCell ref="A6:H6"/>
    <mergeCell ref="A7:H7"/>
  </mergeCells>
  <pageMargins left="0.75" right="0.75" top="1" bottom="1" header="0.5" footer="0.5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E2B02-DDF7-4699-B42B-B4F7E190A52E}">
  <sheetPr codeName="Sheet5"/>
  <dimension ref="A1:Z45"/>
  <sheetViews>
    <sheetView workbookViewId="0"/>
  </sheetViews>
  <sheetFormatPr defaultColWidth="8.7109375" defaultRowHeight="12.75" x14ac:dyDescent="0.2"/>
  <cols>
    <col min="1" max="1" width="23.7109375" style="32" customWidth="1"/>
    <col min="2" max="2" width="8.7109375" style="32" bestFit="1" customWidth="1"/>
    <col min="3" max="3" width="26.42578125" style="32" customWidth="1"/>
    <col min="4" max="4" width="44.7109375" style="32" customWidth="1"/>
    <col min="5" max="5" width="20.7109375" style="32" bestFit="1" customWidth="1"/>
    <col min="6" max="16384" width="8.7109375" style="32"/>
  </cols>
  <sheetData>
    <row r="1" spans="1:26" s="30" customFormat="1" ht="13.5" thickBot="1" x14ac:dyDescent="0.25"/>
    <row r="2" spans="1:26" ht="15.75" customHeight="1" thickBot="1" x14ac:dyDescent="0.3">
      <c r="A2" s="159" t="s">
        <v>160</v>
      </c>
      <c r="B2" s="161"/>
      <c r="C2" s="161"/>
      <c r="D2" s="161"/>
      <c r="E2" s="131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3.5" customHeight="1" thickBot="1" x14ac:dyDescent="0.25">
      <c r="A3" s="87" t="s">
        <v>71</v>
      </c>
      <c r="B3" s="88" t="s">
        <v>72</v>
      </c>
      <c r="C3" s="89" t="s">
        <v>73</v>
      </c>
      <c r="D3" s="132"/>
      <c r="E3" s="89" t="s">
        <v>74</v>
      </c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2.75" customHeight="1" x14ac:dyDescent="0.2">
      <c r="A4" s="37" t="s">
        <v>75</v>
      </c>
      <c r="B4" s="38" t="s">
        <v>76</v>
      </c>
      <c r="C4" s="39" t="s">
        <v>77</v>
      </c>
      <c r="D4" s="37"/>
      <c r="E4" s="40">
        <v>12.701368682852888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x14ac:dyDescent="0.2">
      <c r="A5" s="41" t="s">
        <v>78</v>
      </c>
      <c r="B5" s="38" t="s">
        <v>79</v>
      </c>
      <c r="C5" s="42" t="s">
        <v>80</v>
      </c>
      <c r="D5" s="43"/>
      <c r="E5" s="44">
        <v>7.8927152755536598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3.5" customHeight="1" x14ac:dyDescent="0.2">
      <c r="A6" s="41" t="s">
        <v>81</v>
      </c>
      <c r="B6" s="38" t="s">
        <v>82</v>
      </c>
      <c r="C6" s="39" t="s">
        <v>77</v>
      </c>
      <c r="D6" s="41"/>
      <c r="E6" s="40">
        <v>8.2425180152377227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x14ac:dyDescent="0.2">
      <c r="A7" s="45" t="s">
        <v>83</v>
      </c>
      <c r="B7" s="38"/>
      <c r="C7" s="39" t="s">
        <v>84</v>
      </c>
      <c r="D7" s="43"/>
      <c r="E7" s="44">
        <v>0.45087718275921151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x14ac:dyDescent="0.2">
      <c r="A8" s="46" t="s">
        <v>85</v>
      </c>
      <c r="B8" s="47"/>
      <c r="C8" s="48" t="s">
        <v>86</v>
      </c>
      <c r="D8" s="43" t="s">
        <v>87</v>
      </c>
      <c r="E8" s="44">
        <v>13</v>
      </c>
      <c r="F8" s="30"/>
      <c r="G8" s="30"/>
      <c r="H8" s="30"/>
      <c r="I8" s="49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x14ac:dyDescent="0.2">
      <c r="A9" s="41" t="s">
        <v>85</v>
      </c>
      <c r="B9" s="38"/>
      <c r="C9" s="48" t="s">
        <v>88</v>
      </c>
      <c r="D9" s="43" t="s">
        <v>89</v>
      </c>
      <c r="E9" s="44">
        <v>65.734999999999999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x14ac:dyDescent="0.2">
      <c r="A10" s="92" t="s">
        <v>90</v>
      </c>
      <c r="B10" s="93" t="s">
        <v>91</v>
      </c>
      <c r="C10" s="94" t="s">
        <v>92</v>
      </c>
      <c r="D10" s="94" t="s">
        <v>161</v>
      </c>
      <c r="E10" s="95">
        <v>182.59326845314325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x14ac:dyDescent="0.2">
      <c r="A11" s="41" t="s">
        <v>94</v>
      </c>
      <c r="B11" s="38"/>
      <c r="C11" s="48" t="s">
        <v>95</v>
      </c>
      <c r="D11" s="43"/>
      <c r="E11" s="44">
        <v>3.6607433875980364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x14ac:dyDescent="0.2">
      <c r="A12" s="41" t="s">
        <v>96</v>
      </c>
      <c r="B12" s="38"/>
      <c r="C12" s="48" t="s">
        <v>97</v>
      </c>
      <c r="D12" s="43"/>
      <c r="E12" s="44">
        <v>2.2440920562614419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x14ac:dyDescent="0.2">
      <c r="A13" s="98" t="s">
        <v>98</v>
      </c>
      <c r="B13" s="96"/>
      <c r="C13" s="94" t="s">
        <v>99</v>
      </c>
      <c r="D13" s="94" t="s">
        <v>162</v>
      </c>
      <c r="E13" s="95">
        <v>39.730562499999998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x14ac:dyDescent="0.2">
      <c r="A14" s="98" t="s">
        <v>98</v>
      </c>
      <c r="B14" s="96"/>
      <c r="C14" s="94" t="s">
        <v>99</v>
      </c>
      <c r="D14" s="94" t="s">
        <v>163</v>
      </c>
      <c r="E14" s="95">
        <v>51.753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x14ac:dyDescent="0.2">
      <c r="A15" s="98" t="s">
        <v>98</v>
      </c>
      <c r="B15" s="93"/>
      <c r="C15" s="94" t="s">
        <v>99</v>
      </c>
      <c r="D15" s="94" t="s">
        <v>164</v>
      </c>
      <c r="E15" s="95">
        <v>43.041249999999998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x14ac:dyDescent="0.2">
      <c r="A16" s="98" t="s">
        <v>165</v>
      </c>
      <c r="B16" s="93"/>
      <c r="C16" s="94" t="s">
        <v>88</v>
      </c>
      <c r="D16" s="133" t="s">
        <v>166</v>
      </c>
      <c r="E16" s="95">
        <v>103.68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x14ac:dyDescent="0.2">
      <c r="A17" s="98" t="s">
        <v>102</v>
      </c>
      <c r="B17" s="100"/>
      <c r="C17" s="94"/>
      <c r="D17" s="94"/>
      <c r="E17" s="95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x14ac:dyDescent="0.2">
      <c r="A18" s="98" t="s">
        <v>98</v>
      </c>
      <c r="B18" s="100"/>
      <c r="C18" s="94" t="s">
        <v>88</v>
      </c>
      <c r="D18" s="94" t="s">
        <v>167</v>
      </c>
      <c r="E18" s="95">
        <v>29.66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x14ac:dyDescent="0.2">
      <c r="A19" s="41" t="s">
        <v>98</v>
      </c>
      <c r="B19" s="38"/>
      <c r="C19" s="48" t="s">
        <v>104</v>
      </c>
      <c r="D19" s="56" t="s">
        <v>105</v>
      </c>
      <c r="E19" s="95">
        <v>19.04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x14ac:dyDescent="0.2">
      <c r="A20" s="41" t="s">
        <v>98</v>
      </c>
      <c r="B20" s="38"/>
      <c r="C20" s="48" t="s">
        <v>106</v>
      </c>
      <c r="D20" s="56" t="s">
        <v>168</v>
      </c>
      <c r="E20" s="44">
        <v>15.76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3.5" thickBot="1" x14ac:dyDescent="0.25">
      <c r="A21" s="57" t="s">
        <v>108</v>
      </c>
      <c r="B21" s="58"/>
      <c r="C21" s="59"/>
      <c r="D21" s="43"/>
      <c r="E21" s="6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x14ac:dyDescent="0.2">
      <c r="A22" s="46" t="s">
        <v>109</v>
      </c>
      <c r="B22" s="47" t="s">
        <v>110</v>
      </c>
      <c r="C22" s="61" t="s">
        <v>111</v>
      </c>
      <c r="D22" s="36"/>
      <c r="E22" s="62">
        <v>21.482450880291843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x14ac:dyDescent="0.2">
      <c r="A23" s="46" t="s">
        <v>112</v>
      </c>
      <c r="B23" s="47" t="s">
        <v>113</v>
      </c>
      <c r="C23" s="61" t="s">
        <v>111</v>
      </c>
      <c r="D23" s="63"/>
      <c r="E23" s="64">
        <v>7.2378775283988324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3.5" thickBot="1" x14ac:dyDescent="0.25">
      <c r="A24" s="65" t="s">
        <v>114</v>
      </c>
      <c r="B24" s="66"/>
      <c r="C24" s="67" t="s">
        <v>111</v>
      </c>
      <c r="D24" s="68"/>
      <c r="E24" s="69">
        <v>8.0384786802150892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x14ac:dyDescent="0.2">
      <c r="A25" s="37" t="s">
        <v>115</v>
      </c>
      <c r="B25" s="70"/>
      <c r="C25" s="71"/>
      <c r="D25" s="72"/>
      <c r="E25" s="40">
        <v>1.2202477958660121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3.5" thickBot="1" x14ac:dyDescent="0.25">
      <c r="A26" s="65" t="s">
        <v>116</v>
      </c>
      <c r="B26" s="66" t="s">
        <v>117</v>
      </c>
      <c r="C26" s="67" t="s">
        <v>118</v>
      </c>
      <c r="D26" s="73"/>
      <c r="E26" s="74">
        <v>6.2804297023724605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3.5" thickBot="1" x14ac:dyDescent="0.25">
      <c r="A27" s="75" t="s">
        <v>119</v>
      </c>
      <c r="B27" s="30"/>
      <c r="C27" s="30"/>
      <c r="D27" s="77" t="s">
        <v>128</v>
      </c>
      <c r="E27" s="78">
        <f>SUM(E4:E26)</f>
        <v>643.44488014055025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B30A-7013-4F3F-A864-C5EC52C563DB}">
  <sheetPr codeName="Sheet6"/>
  <dimension ref="A2:K88"/>
  <sheetViews>
    <sheetView workbookViewId="0"/>
  </sheetViews>
  <sheetFormatPr defaultRowHeight="15" x14ac:dyDescent="0.25"/>
  <cols>
    <col min="1" max="1" width="23.7109375" customWidth="1"/>
    <col min="3" max="3" width="8" style="8" bestFit="1" customWidth="1"/>
    <col min="4" max="4" width="11.7109375" customWidth="1"/>
    <col min="5" max="5" width="14.5703125" style="8" bestFit="1" customWidth="1"/>
    <col min="6" max="6" width="10.140625" customWidth="1"/>
    <col min="7" max="7" width="9.140625" customWidth="1"/>
    <col min="8" max="8" width="11.85546875" customWidth="1"/>
    <col min="9" max="9" width="1.28515625" customWidth="1"/>
  </cols>
  <sheetData>
    <row r="2" spans="1:11" x14ac:dyDescent="0.25">
      <c r="A2" s="157" t="s">
        <v>134</v>
      </c>
      <c r="B2" s="158" t="s">
        <v>135</v>
      </c>
      <c r="C2" s="158"/>
      <c r="D2" s="158"/>
      <c r="E2" s="158"/>
      <c r="F2" s="158"/>
      <c r="G2" s="158"/>
      <c r="H2" s="158"/>
    </row>
    <row r="3" spans="1:11" ht="14.25" customHeight="1" x14ac:dyDescent="0.25">
      <c r="A3" s="157"/>
      <c r="B3" s="158"/>
      <c r="C3" s="158"/>
      <c r="D3" s="158"/>
      <c r="E3" s="158"/>
      <c r="F3" s="158"/>
      <c r="G3" s="158"/>
      <c r="H3" s="158"/>
    </row>
    <row r="4" spans="1:11" ht="18.75" x14ac:dyDescent="0.3">
      <c r="I4" s="17"/>
    </row>
    <row r="5" spans="1:11" ht="18.75" x14ac:dyDescent="0.3">
      <c r="A5" s="153" t="s">
        <v>169</v>
      </c>
      <c r="B5" s="153"/>
      <c r="C5" s="153"/>
      <c r="D5" s="153"/>
      <c r="E5" s="153"/>
      <c r="F5" s="153"/>
      <c r="G5" s="153"/>
      <c r="H5" s="153"/>
      <c r="I5" s="17"/>
    </row>
    <row r="6" spans="1:11" ht="18.75" x14ac:dyDescent="0.3">
      <c r="A6" s="154" t="s">
        <v>170</v>
      </c>
      <c r="B6" s="154"/>
      <c r="C6" s="154"/>
      <c r="D6" s="154"/>
      <c r="E6" s="154"/>
      <c r="F6" s="154"/>
      <c r="G6" s="154"/>
      <c r="H6" s="154"/>
      <c r="I6" s="17"/>
    </row>
    <row r="7" spans="1:11" ht="19.5" thickBot="1" x14ac:dyDescent="0.35">
      <c r="A7" s="155" t="s">
        <v>171</v>
      </c>
      <c r="B7" s="155"/>
      <c r="C7" s="155"/>
      <c r="D7" s="155"/>
      <c r="E7" s="155"/>
      <c r="F7" s="155"/>
      <c r="G7" s="155"/>
      <c r="H7" s="155"/>
      <c r="I7" s="3"/>
      <c r="J7" s="23"/>
      <c r="K7" s="23"/>
    </row>
    <row r="8" spans="1:11" ht="15.75" thickTop="1" x14ac:dyDescent="0.25">
      <c r="A8" s="1"/>
      <c r="B8" s="1"/>
      <c r="C8" s="2"/>
      <c r="D8" s="1"/>
      <c r="E8" s="2"/>
      <c r="F8" s="156" t="s">
        <v>0</v>
      </c>
      <c r="G8" s="156"/>
      <c r="H8" s="3" t="s">
        <v>1</v>
      </c>
      <c r="I8" s="3"/>
      <c r="J8" s="23"/>
      <c r="K8" s="23"/>
    </row>
    <row r="9" spans="1:11" x14ac:dyDescent="0.25">
      <c r="A9" s="4" t="s">
        <v>2</v>
      </c>
      <c r="B9" s="4" t="s">
        <v>3</v>
      </c>
      <c r="C9" s="5" t="s">
        <v>4</v>
      </c>
      <c r="D9" s="4" t="s">
        <v>140</v>
      </c>
      <c r="E9" s="5" t="s">
        <v>5</v>
      </c>
      <c r="F9" s="6" t="s">
        <v>6</v>
      </c>
      <c r="G9" s="6" t="s">
        <v>7</v>
      </c>
      <c r="H9" s="6" t="s">
        <v>7</v>
      </c>
      <c r="J9" s="23"/>
      <c r="K9" s="23"/>
    </row>
    <row r="10" spans="1:11" x14ac:dyDescent="0.25">
      <c r="A10" s="7" t="s">
        <v>123</v>
      </c>
      <c r="I10" s="18"/>
    </row>
    <row r="11" spans="1:11" x14ac:dyDescent="0.25">
      <c r="A11" s="14" t="s">
        <v>8</v>
      </c>
      <c r="B11" s="14" t="s">
        <v>9</v>
      </c>
      <c r="C11" s="76">
        <v>5.8</v>
      </c>
      <c r="D11" s="14">
        <v>190</v>
      </c>
      <c r="E11" s="18">
        <f>ROUND(C11*D11,2)</f>
        <v>1102</v>
      </c>
      <c r="F11" s="16">
        <v>0.25</v>
      </c>
      <c r="G11" s="18">
        <f>ROUND(E11*F11,2)</f>
        <v>275.5</v>
      </c>
      <c r="H11" s="18">
        <f>ROUND(E11-G11,2)</f>
        <v>826.5</v>
      </c>
      <c r="I11" s="12"/>
    </row>
    <row r="12" spans="1:11" x14ac:dyDescent="0.25">
      <c r="A12" s="9" t="s">
        <v>141</v>
      </c>
      <c r="B12" s="9" t="s">
        <v>9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</row>
    <row r="13" spans="1:11" x14ac:dyDescent="0.25">
      <c r="A13" s="7" t="s">
        <v>124</v>
      </c>
      <c r="E13" s="21">
        <f>SUM(E11:E12)</f>
        <v>1102</v>
      </c>
      <c r="F13" s="7"/>
      <c r="G13" s="22">
        <f>SUM(G11:G12)</f>
        <v>275.5</v>
      </c>
      <c r="H13" s="22">
        <f>ROUND(E13-G13,2)</f>
        <v>826.5</v>
      </c>
      <c r="J13" s="24"/>
      <c r="K13" s="24"/>
    </row>
    <row r="14" spans="1:11" ht="7.5" customHeight="1" x14ac:dyDescent="0.25">
      <c r="A14" t="s">
        <v>10</v>
      </c>
      <c r="J14" s="24"/>
      <c r="K14" s="24"/>
    </row>
    <row r="15" spans="1:11" x14ac:dyDescent="0.25">
      <c r="A15" s="7" t="s">
        <v>125</v>
      </c>
      <c r="J15" s="24"/>
      <c r="K15" s="24"/>
    </row>
    <row r="16" spans="1:11" x14ac:dyDescent="0.25">
      <c r="A16" s="13" t="s">
        <v>55</v>
      </c>
      <c r="J16" s="24"/>
      <c r="K16" s="24"/>
    </row>
    <row r="17" spans="1:11" x14ac:dyDescent="0.25">
      <c r="A17" s="14" t="s">
        <v>66</v>
      </c>
      <c r="B17" s="14" t="s">
        <v>26</v>
      </c>
      <c r="C17" s="15"/>
      <c r="D17" s="14"/>
      <c r="E17" s="8">
        <f>G11</f>
        <v>275.5</v>
      </c>
      <c r="F17" s="16"/>
      <c r="G17" s="8"/>
      <c r="H17" s="8">
        <f>E17</f>
        <v>275.5</v>
      </c>
      <c r="I17" s="8"/>
      <c r="J17" s="24"/>
      <c r="K17" s="24"/>
    </row>
    <row r="18" spans="1:11" x14ac:dyDescent="0.25">
      <c r="A18" s="13" t="s">
        <v>17</v>
      </c>
      <c r="J18" s="24"/>
      <c r="K18" s="24"/>
    </row>
    <row r="19" spans="1:11" x14ac:dyDescent="0.25">
      <c r="A19" s="14" t="s">
        <v>50</v>
      </c>
      <c r="B19" s="14" t="s">
        <v>172</v>
      </c>
      <c r="C19" s="15">
        <v>0.36</v>
      </c>
      <c r="D19" s="14">
        <v>450</v>
      </c>
      <c r="E19" s="8">
        <f>ROUND(C19*D19,2)</f>
        <v>162</v>
      </c>
      <c r="F19" s="16">
        <v>0</v>
      </c>
      <c r="G19" s="8">
        <f>ROUND(E19*F19,2)</f>
        <v>0</v>
      </c>
      <c r="H19" s="8">
        <f>ROUND(E19-G19,2)</f>
        <v>162</v>
      </c>
      <c r="I19" s="8"/>
      <c r="J19" s="24"/>
      <c r="K19" s="24"/>
    </row>
    <row r="20" spans="1:11" x14ac:dyDescent="0.25">
      <c r="A20" s="13" t="s">
        <v>39</v>
      </c>
      <c r="I20" s="8"/>
      <c r="J20" s="24"/>
      <c r="K20" s="24"/>
    </row>
    <row r="21" spans="1:11" ht="17.25" x14ac:dyDescent="0.25">
      <c r="A21" s="14" t="s">
        <v>51</v>
      </c>
      <c r="B21" s="14" t="s">
        <v>11</v>
      </c>
      <c r="C21" s="15">
        <v>9.5</v>
      </c>
      <c r="D21" s="14">
        <v>2</v>
      </c>
      <c r="E21" s="8">
        <f>ROUND(C21*D21,2)</f>
        <v>19</v>
      </c>
      <c r="F21" s="16">
        <v>0</v>
      </c>
      <c r="G21" s="8">
        <f>ROUND(E21*F21,2)</f>
        <v>0</v>
      </c>
      <c r="H21" s="8">
        <f>ROUND(E21-G21,2)</f>
        <v>19</v>
      </c>
      <c r="I21" s="8"/>
      <c r="J21" s="25"/>
      <c r="K21" s="24"/>
    </row>
    <row r="22" spans="1:11" ht="17.25" x14ac:dyDescent="0.25">
      <c r="A22" s="14" t="s">
        <v>173</v>
      </c>
      <c r="B22" s="14" t="s">
        <v>11</v>
      </c>
      <c r="C22" s="15">
        <v>10</v>
      </c>
      <c r="D22" s="14">
        <v>6</v>
      </c>
      <c r="E22" s="8">
        <f>ROUND(C22*D22,2)</f>
        <v>60</v>
      </c>
      <c r="F22" s="16">
        <v>0</v>
      </c>
      <c r="G22" s="8">
        <f>ROUND(E22*F22,2)</f>
        <v>0</v>
      </c>
      <c r="H22" s="8">
        <f>ROUND(E22-G22,2)</f>
        <v>60</v>
      </c>
      <c r="J22" s="24"/>
      <c r="K22" s="24"/>
    </row>
    <row r="23" spans="1:11" ht="17.25" x14ac:dyDescent="0.25">
      <c r="A23" s="14" t="s">
        <v>57</v>
      </c>
      <c r="B23" s="14" t="s">
        <v>38</v>
      </c>
      <c r="C23" s="19">
        <v>0.1</v>
      </c>
      <c r="D23" s="14">
        <v>330</v>
      </c>
      <c r="E23" s="8">
        <f>FLOOR((C23*D23), 10)</f>
        <v>30</v>
      </c>
      <c r="F23" s="16">
        <v>0</v>
      </c>
      <c r="G23" s="8">
        <f>ROUND(E23*F23,2)</f>
        <v>0</v>
      </c>
      <c r="H23" s="8">
        <f>ROUND(E23-G23,2)</f>
        <v>30</v>
      </c>
      <c r="I23" s="8"/>
      <c r="J23" s="24"/>
      <c r="K23" s="24"/>
    </row>
    <row r="24" spans="1:11" x14ac:dyDescent="0.25">
      <c r="A24" s="13" t="s">
        <v>12</v>
      </c>
      <c r="I24" s="8"/>
      <c r="J24" s="24"/>
      <c r="K24" s="24"/>
    </row>
    <row r="25" spans="1:11" ht="17.25" x14ac:dyDescent="0.25">
      <c r="A25" s="14" t="s">
        <v>62</v>
      </c>
      <c r="B25" s="14" t="s">
        <v>38</v>
      </c>
      <c r="C25" s="15">
        <v>0.40500000000000003</v>
      </c>
      <c r="D25" s="14">
        <v>87</v>
      </c>
      <c r="E25" s="8">
        <f>ROUND(C25*D25,2)</f>
        <v>35.24</v>
      </c>
      <c r="F25" s="16">
        <v>0</v>
      </c>
      <c r="G25" s="8">
        <f>ROUND(E25*F25,2)</f>
        <v>0</v>
      </c>
      <c r="H25" s="8">
        <f>ROUND(E25-G25,2)</f>
        <v>35.24</v>
      </c>
      <c r="I25" s="8"/>
      <c r="J25" s="24"/>
      <c r="K25" s="24"/>
    </row>
    <row r="26" spans="1:11" ht="17.25" x14ac:dyDescent="0.25">
      <c r="A26" s="14" t="s">
        <v>40</v>
      </c>
      <c r="B26" s="14" t="s">
        <v>38</v>
      </c>
      <c r="C26" s="15">
        <v>0.22</v>
      </c>
      <c r="D26" s="14">
        <v>100</v>
      </c>
      <c r="E26" s="8">
        <f>ROUND(C26*D26,2)</f>
        <v>22</v>
      </c>
      <c r="F26" s="16">
        <v>0</v>
      </c>
      <c r="G26" s="8">
        <f>ROUND(E26*F26,2)</f>
        <v>0</v>
      </c>
      <c r="H26" s="8">
        <f>ROUND(E26-G26,2)</f>
        <v>22</v>
      </c>
      <c r="I26" s="8"/>
      <c r="J26" s="134"/>
      <c r="K26" s="24"/>
    </row>
    <row r="27" spans="1:11" ht="17.25" x14ac:dyDescent="0.25">
      <c r="A27" s="14" t="s">
        <v>47</v>
      </c>
      <c r="B27" s="14" t="s">
        <v>38</v>
      </c>
      <c r="C27" s="15">
        <v>0.32183499999999998</v>
      </c>
      <c r="D27" s="14">
        <v>260</v>
      </c>
      <c r="E27" s="8">
        <f>ROUND(C27*D27,2)</f>
        <v>83.68</v>
      </c>
      <c r="F27" s="16">
        <v>0</v>
      </c>
      <c r="G27" s="8">
        <f>ROUND(E27*F27,2)</f>
        <v>0</v>
      </c>
      <c r="H27" s="8">
        <f>ROUND(E27-G27,2)</f>
        <v>83.68</v>
      </c>
      <c r="J27" s="27"/>
      <c r="K27" s="24"/>
    </row>
    <row r="28" spans="1:11" ht="17.25" x14ac:dyDescent="0.25">
      <c r="A28" s="14" t="s">
        <v>48</v>
      </c>
      <c r="B28" s="14" t="s">
        <v>38</v>
      </c>
      <c r="C28" s="15">
        <v>0.280835</v>
      </c>
      <c r="D28" s="14">
        <v>70</v>
      </c>
      <c r="E28" s="8">
        <f>ROUND(C28*D28,2)</f>
        <v>19.66</v>
      </c>
      <c r="F28" s="16">
        <v>0</v>
      </c>
      <c r="G28" s="8">
        <f>ROUND(E28*F28,2)</f>
        <v>0</v>
      </c>
      <c r="H28" s="8">
        <f>ROUND(E28-G28,2)</f>
        <v>19.66</v>
      </c>
      <c r="I28" s="8"/>
      <c r="J28" s="24"/>
      <c r="K28" s="24"/>
    </row>
    <row r="29" spans="1:11" x14ac:dyDescent="0.25">
      <c r="A29" s="13" t="s">
        <v>15</v>
      </c>
      <c r="I29" s="8"/>
      <c r="J29" s="27"/>
      <c r="K29" s="24"/>
    </row>
    <row r="30" spans="1:11" ht="17.25" x14ac:dyDescent="0.25">
      <c r="A30" s="14" t="s">
        <v>67</v>
      </c>
      <c r="B30" s="14" t="s">
        <v>14</v>
      </c>
      <c r="C30" s="15">
        <v>0.140625</v>
      </c>
      <c r="D30" s="14">
        <v>32</v>
      </c>
      <c r="E30" s="8">
        <f t="shared" ref="E30:E38" si="0">ROUND(C30*D30,2)</f>
        <v>4.5</v>
      </c>
      <c r="F30" s="16">
        <v>0</v>
      </c>
      <c r="G30" s="8">
        <f t="shared" ref="G30:G38" si="1">ROUND(E30*F30,2)</f>
        <v>0</v>
      </c>
      <c r="H30" s="8">
        <f t="shared" ref="H30:H38" si="2">ROUND(E30-G30,2)</f>
        <v>4.5</v>
      </c>
      <c r="I30" s="8"/>
      <c r="J30" s="24"/>
      <c r="K30" s="24"/>
    </row>
    <row r="31" spans="1:11" ht="17.25" x14ac:dyDescent="0.25">
      <c r="A31" s="14" t="s">
        <v>41</v>
      </c>
      <c r="B31" s="14" t="s">
        <v>14</v>
      </c>
      <c r="C31" s="15">
        <v>0.67414062499999994</v>
      </c>
      <c r="D31" s="14">
        <v>12.8</v>
      </c>
      <c r="E31" s="8">
        <f t="shared" si="0"/>
        <v>8.6300000000000008</v>
      </c>
      <c r="F31" s="16">
        <v>0</v>
      </c>
      <c r="G31" s="8">
        <f t="shared" si="1"/>
        <v>0</v>
      </c>
      <c r="H31" s="8">
        <f t="shared" si="2"/>
        <v>8.6300000000000008</v>
      </c>
      <c r="I31" s="8"/>
      <c r="J31" s="24"/>
      <c r="K31" s="24"/>
    </row>
    <row r="32" spans="1:11" ht="17.25" x14ac:dyDescent="0.25">
      <c r="A32" s="14" t="s">
        <v>174</v>
      </c>
      <c r="B32" s="14" t="s">
        <v>14</v>
      </c>
      <c r="C32" s="15">
        <v>3.3203125</v>
      </c>
      <c r="D32" s="14">
        <v>5</v>
      </c>
      <c r="E32" s="8">
        <f t="shared" si="0"/>
        <v>16.600000000000001</v>
      </c>
      <c r="F32" s="16">
        <v>0</v>
      </c>
      <c r="G32" s="8">
        <f t="shared" si="1"/>
        <v>0</v>
      </c>
      <c r="H32" s="8">
        <f t="shared" si="2"/>
        <v>16.600000000000001</v>
      </c>
      <c r="I32" s="8"/>
      <c r="J32" s="24"/>
      <c r="K32" s="24"/>
    </row>
    <row r="33" spans="1:11" ht="17.25" x14ac:dyDescent="0.25">
      <c r="A33" s="14" t="s">
        <v>121</v>
      </c>
      <c r="B33" s="14" t="s">
        <v>14</v>
      </c>
      <c r="C33" s="15">
        <v>0.140625</v>
      </c>
      <c r="D33" s="14">
        <v>32</v>
      </c>
      <c r="E33" s="8">
        <f t="shared" si="0"/>
        <v>4.5</v>
      </c>
      <c r="F33" s="16">
        <v>0</v>
      </c>
      <c r="G33" s="8">
        <f t="shared" si="1"/>
        <v>0</v>
      </c>
      <c r="H33" s="8">
        <f t="shared" si="2"/>
        <v>4.5</v>
      </c>
      <c r="I33" s="8"/>
      <c r="J33" s="24"/>
      <c r="K33" s="24"/>
    </row>
    <row r="34" spans="1:11" ht="17.25" x14ac:dyDescent="0.25">
      <c r="A34" s="14" t="s">
        <v>175</v>
      </c>
      <c r="B34" s="14" t="s">
        <v>14</v>
      </c>
      <c r="C34" s="15">
        <v>3.3203125</v>
      </c>
      <c r="D34" s="14">
        <v>5</v>
      </c>
      <c r="E34" s="8">
        <f t="shared" si="0"/>
        <v>16.600000000000001</v>
      </c>
      <c r="F34" s="16">
        <v>0</v>
      </c>
      <c r="G34" s="8">
        <f t="shared" si="1"/>
        <v>0</v>
      </c>
      <c r="H34" s="8">
        <f t="shared" si="2"/>
        <v>16.600000000000001</v>
      </c>
      <c r="I34" s="8"/>
      <c r="J34" s="24"/>
      <c r="K34" s="24"/>
    </row>
    <row r="35" spans="1:11" ht="17.25" x14ac:dyDescent="0.25">
      <c r="A35" s="14" t="s">
        <v>43</v>
      </c>
      <c r="B35" s="14" t="s">
        <v>14</v>
      </c>
      <c r="C35" s="15">
        <v>0.3633984375</v>
      </c>
      <c r="D35" s="14">
        <v>33.6</v>
      </c>
      <c r="E35" s="8">
        <f t="shared" si="0"/>
        <v>12.21</v>
      </c>
      <c r="F35" s="16">
        <v>0</v>
      </c>
      <c r="G35" s="8">
        <f t="shared" si="1"/>
        <v>0</v>
      </c>
      <c r="H35" s="8">
        <f t="shared" si="2"/>
        <v>12.21</v>
      </c>
      <c r="I35" s="8"/>
      <c r="J35" s="24"/>
      <c r="K35" s="24"/>
    </row>
    <row r="36" spans="1:11" ht="17.25" x14ac:dyDescent="0.25">
      <c r="A36" s="14" t="s">
        <v>44</v>
      </c>
      <c r="B36" s="14" t="s">
        <v>14</v>
      </c>
      <c r="C36" s="15">
        <v>17.254999999999999</v>
      </c>
      <c r="D36" s="14">
        <v>0.75</v>
      </c>
      <c r="E36" s="8">
        <f t="shared" si="0"/>
        <v>12.94</v>
      </c>
      <c r="F36" s="16">
        <v>0</v>
      </c>
      <c r="G36" s="8">
        <f t="shared" si="1"/>
        <v>0</v>
      </c>
      <c r="H36" s="8">
        <f t="shared" si="2"/>
        <v>12.94</v>
      </c>
      <c r="I36" s="8"/>
      <c r="J36" s="25"/>
      <c r="K36" s="24"/>
    </row>
    <row r="37" spans="1:11" ht="17.25" x14ac:dyDescent="0.25">
      <c r="A37" s="14" t="s">
        <v>176</v>
      </c>
      <c r="B37" s="14" t="s">
        <v>14</v>
      </c>
      <c r="C37" s="15">
        <v>3.39</v>
      </c>
      <c r="D37" s="14">
        <v>5</v>
      </c>
      <c r="E37" s="8">
        <f t="shared" si="0"/>
        <v>16.95</v>
      </c>
      <c r="F37" s="16">
        <v>0</v>
      </c>
      <c r="G37" s="8">
        <f t="shared" si="1"/>
        <v>0</v>
      </c>
      <c r="H37" s="8">
        <f t="shared" si="2"/>
        <v>16.95</v>
      </c>
      <c r="J37" s="24"/>
      <c r="K37" s="24"/>
    </row>
    <row r="38" spans="1:11" ht="17.25" x14ac:dyDescent="0.25">
      <c r="A38" s="14" t="s">
        <v>46</v>
      </c>
      <c r="B38" s="14" t="s">
        <v>14</v>
      </c>
      <c r="C38" s="15">
        <v>0.67046874999999995</v>
      </c>
      <c r="D38" s="14">
        <v>24</v>
      </c>
      <c r="E38" s="8">
        <f t="shared" si="0"/>
        <v>16.09</v>
      </c>
      <c r="F38" s="16">
        <v>0</v>
      </c>
      <c r="G38" s="8">
        <f t="shared" si="1"/>
        <v>0</v>
      </c>
      <c r="H38" s="8">
        <f t="shared" si="2"/>
        <v>16.09</v>
      </c>
      <c r="I38" s="8"/>
      <c r="J38" s="25"/>
      <c r="K38" s="24"/>
    </row>
    <row r="39" spans="1:11" x14ac:dyDescent="0.25">
      <c r="A39" s="13" t="s">
        <v>16</v>
      </c>
      <c r="J39" s="24"/>
      <c r="K39" s="24"/>
    </row>
    <row r="40" spans="1:11" ht="17.25" x14ac:dyDescent="0.25">
      <c r="A40" s="14" t="s">
        <v>59</v>
      </c>
      <c r="B40" s="14" t="s">
        <v>14</v>
      </c>
      <c r="C40" s="15">
        <v>1.1299999999999999</v>
      </c>
      <c r="D40" s="14">
        <v>8</v>
      </c>
      <c r="E40" s="8">
        <f>ROUND(C40*D40,2)</f>
        <v>9.0399999999999991</v>
      </c>
      <c r="F40" s="16">
        <v>0</v>
      </c>
      <c r="G40" s="8">
        <f>ROUND(E40*F40,2)</f>
        <v>0</v>
      </c>
      <c r="H40" s="8">
        <f>ROUND(E40-G40,2)</f>
        <v>9.0399999999999991</v>
      </c>
      <c r="I40" s="8"/>
      <c r="J40" s="25"/>
      <c r="K40" s="24"/>
    </row>
    <row r="41" spans="1:11" x14ac:dyDescent="0.25">
      <c r="A41" s="13" t="s">
        <v>13</v>
      </c>
      <c r="J41" s="24"/>
      <c r="K41" s="24"/>
    </row>
    <row r="42" spans="1:11" ht="17.25" x14ac:dyDescent="0.25">
      <c r="A42" s="14" t="s">
        <v>177</v>
      </c>
      <c r="B42" s="14" t="s">
        <v>14</v>
      </c>
      <c r="C42" s="15">
        <v>0.72</v>
      </c>
      <c r="D42" s="14">
        <v>8</v>
      </c>
      <c r="E42" s="8">
        <f>ROUND(C42*D42,2)</f>
        <v>5.76</v>
      </c>
      <c r="F42" s="16">
        <v>0</v>
      </c>
      <c r="G42" s="8">
        <f>ROUND(E42*F42,2)</f>
        <v>0</v>
      </c>
      <c r="H42" s="8">
        <f>ROUND(E42-G42,2)</f>
        <v>5.76</v>
      </c>
      <c r="J42" s="24"/>
      <c r="K42" s="24"/>
    </row>
    <row r="43" spans="1:11" x14ac:dyDescent="0.25">
      <c r="A43" s="13" t="s">
        <v>19</v>
      </c>
      <c r="I43" s="8"/>
      <c r="J43" s="24"/>
      <c r="K43" s="24"/>
    </row>
    <row r="44" spans="1:11" x14ac:dyDescent="0.25">
      <c r="A44" s="13" t="s">
        <v>24</v>
      </c>
      <c r="J44" s="24"/>
      <c r="K44" s="24"/>
    </row>
    <row r="45" spans="1:11" x14ac:dyDescent="0.25">
      <c r="A45" s="14" t="s">
        <v>25</v>
      </c>
      <c r="B45" s="14" t="s">
        <v>26</v>
      </c>
      <c r="C45" s="15">
        <v>4.5</v>
      </c>
      <c r="D45" s="14">
        <v>1</v>
      </c>
      <c r="E45" s="8">
        <f>ROUND(C45*D45,2)</f>
        <v>4.5</v>
      </c>
      <c r="F45" s="16">
        <v>0</v>
      </c>
      <c r="G45" s="8">
        <f>ROUND(E45*F45,2)</f>
        <v>0</v>
      </c>
      <c r="H45" s="8">
        <f>ROUND(E45-G45,2)</f>
        <v>4.5</v>
      </c>
      <c r="I45" s="8"/>
      <c r="J45" s="24"/>
      <c r="K45" s="24"/>
    </row>
    <row r="46" spans="1:11" x14ac:dyDescent="0.25">
      <c r="A46" s="14" t="s">
        <v>178</v>
      </c>
      <c r="B46" s="14" t="s">
        <v>26</v>
      </c>
      <c r="C46" s="15">
        <v>0.65</v>
      </c>
      <c r="D46" s="14">
        <v>1</v>
      </c>
      <c r="E46" s="8">
        <f>ROUND(C46*D46,2)</f>
        <v>0.65</v>
      </c>
      <c r="F46" s="16">
        <v>0</v>
      </c>
      <c r="G46" s="8">
        <f>ROUND(E46*F46,2)</f>
        <v>0</v>
      </c>
      <c r="H46" s="8">
        <f>ROUND(E46-G46,2)</f>
        <v>0.65</v>
      </c>
      <c r="I46" s="8"/>
      <c r="J46" s="24"/>
      <c r="K46" s="24"/>
    </row>
    <row r="47" spans="1:11" x14ac:dyDescent="0.25">
      <c r="A47" s="13" t="s">
        <v>49</v>
      </c>
      <c r="I47" s="8"/>
      <c r="J47" s="24"/>
      <c r="K47" s="24"/>
    </row>
    <row r="48" spans="1:11" x14ac:dyDescent="0.25">
      <c r="A48" s="14" t="s">
        <v>27</v>
      </c>
      <c r="B48" s="14" t="s">
        <v>26</v>
      </c>
      <c r="C48" s="15">
        <v>8</v>
      </c>
      <c r="D48" s="14">
        <v>1</v>
      </c>
      <c r="E48" s="8">
        <f>ROUND(C48*D48,2)</f>
        <v>8</v>
      </c>
      <c r="F48" s="16">
        <v>0</v>
      </c>
      <c r="G48" s="8">
        <f>ROUND(E48*F48,2)</f>
        <v>0</v>
      </c>
      <c r="H48" s="8">
        <f>ROUND(E48-G48,2)</f>
        <v>8</v>
      </c>
      <c r="I48" s="8"/>
      <c r="J48" s="24"/>
      <c r="K48" s="24"/>
    </row>
    <row r="49" spans="1:11" x14ac:dyDescent="0.25">
      <c r="A49" s="13" t="s">
        <v>53</v>
      </c>
      <c r="J49" s="24"/>
      <c r="K49" s="24"/>
    </row>
    <row r="50" spans="1:11" x14ac:dyDescent="0.25">
      <c r="A50" s="14" t="s">
        <v>54</v>
      </c>
      <c r="B50" s="14" t="s">
        <v>26</v>
      </c>
      <c r="C50" s="15">
        <v>32</v>
      </c>
      <c r="D50" s="14">
        <v>1</v>
      </c>
      <c r="E50" s="8">
        <f>ROUND(C50*D50,2)</f>
        <v>32</v>
      </c>
      <c r="F50" s="16">
        <v>0</v>
      </c>
      <c r="G50" s="8">
        <f>ROUND(E50*F50,2)</f>
        <v>0</v>
      </c>
      <c r="H50" s="8">
        <f>ROUND(E50-G50,2)</f>
        <v>32</v>
      </c>
      <c r="I50" s="8"/>
      <c r="J50" s="24"/>
      <c r="K50" s="24"/>
    </row>
    <row r="51" spans="1:11" x14ac:dyDescent="0.25">
      <c r="A51" s="13" t="s">
        <v>28</v>
      </c>
      <c r="I51" s="8"/>
      <c r="J51" s="27"/>
      <c r="K51" s="24"/>
    </row>
    <row r="52" spans="1:11" x14ac:dyDescent="0.25">
      <c r="A52" s="14" t="s">
        <v>29</v>
      </c>
      <c r="B52" s="14" t="s">
        <v>30</v>
      </c>
      <c r="C52" s="15">
        <v>14.83</v>
      </c>
      <c r="D52" s="126">
        <f>7.47/14.83</f>
        <v>0.5037086985839514</v>
      </c>
      <c r="E52" s="8">
        <f>ROUND(C52*D52,2)</f>
        <v>7.47</v>
      </c>
      <c r="F52" s="16">
        <v>0</v>
      </c>
      <c r="G52" s="8">
        <f>ROUND(E52*F52,2)</f>
        <v>0</v>
      </c>
      <c r="H52" s="8">
        <f>ROUND(E52-G52,2)</f>
        <v>7.47</v>
      </c>
      <c r="I52" s="8"/>
      <c r="J52" s="24"/>
      <c r="K52" s="24"/>
    </row>
    <row r="53" spans="1:11" x14ac:dyDescent="0.25">
      <c r="A53" s="14" t="s">
        <v>31</v>
      </c>
      <c r="B53" s="14" t="s">
        <v>30</v>
      </c>
      <c r="C53" s="15">
        <v>14.83</v>
      </c>
      <c r="D53" s="126">
        <f>5.17/14.83</f>
        <v>0.34861766689143625</v>
      </c>
      <c r="E53" s="8">
        <f>ROUND(C53*D53,2)</f>
        <v>5.17</v>
      </c>
      <c r="F53" s="16">
        <v>0</v>
      </c>
      <c r="G53" s="8">
        <f>ROUND(E53*F53,2)</f>
        <v>0</v>
      </c>
      <c r="H53" s="8">
        <f>ROUND(E53-G53,2)</f>
        <v>5.17</v>
      </c>
      <c r="I53" s="8"/>
      <c r="J53" s="24"/>
      <c r="K53" s="24"/>
    </row>
    <row r="54" spans="1:11" x14ac:dyDescent="0.25">
      <c r="A54" s="13" t="s">
        <v>58</v>
      </c>
      <c r="B54" s="14"/>
      <c r="C54" s="15"/>
      <c r="D54" s="14"/>
      <c r="F54" s="16"/>
      <c r="G54" s="8"/>
      <c r="H54" s="8"/>
      <c r="I54" s="8"/>
      <c r="J54" s="23"/>
      <c r="K54" s="24"/>
    </row>
    <row r="55" spans="1:11" x14ac:dyDescent="0.25">
      <c r="A55" s="14" t="s">
        <v>32</v>
      </c>
      <c r="B55" s="14" t="s">
        <v>30</v>
      </c>
      <c r="C55" s="15">
        <v>14.83</v>
      </c>
      <c r="D55" s="126">
        <v>3.5018618863523265</v>
      </c>
      <c r="E55" s="8">
        <f>ROUND(C55*D55,2)</f>
        <v>51.93</v>
      </c>
      <c r="F55" s="16">
        <v>0</v>
      </c>
      <c r="G55" s="8">
        <f>ROUND(E55*F55,2)</f>
        <v>0</v>
      </c>
      <c r="H55" s="8">
        <f>ROUND(E55-G55,2)</f>
        <v>51.93</v>
      </c>
      <c r="I55" s="8"/>
      <c r="J55" s="127"/>
      <c r="K55" s="24"/>
    </row>
    <row r="56" spans="1:11" x14ac:dyDescent="0.25">
      <c r="A56" s="13" t="s">
        <v>33</v>
      </c>
      <c r="J56" s="26"/>
      <c r="K56" s="24"/>
    </row>
    <row r="57" spans="1:11" x14ac:dyDescent="0.25">
      <c r="A57" s="14" t="s">
        <v>29</v>
      </c>
      <c r="B57" s="14" t="s">
        <v>34</v>
      </c>
      <c r="C57" s="15">
        <v>2.46</v>
      </c>
      <c r="D57" s="20">
        <v>3.2851812996180412</v>
      </c>
      <c r="E57" s="8">
        <f>ROUND(C57*D57,2)</f>
        <v>8.08</v>
      </c>
      <c r="F57" s="16">
        <v>0</v>
      </c>
      <c r="G57" s="8">
        <f>ROUND(E57*F57,2)</f>
        <v>0</v>
      </c>
      <c r="H57" s="8">
        <f>ROUND(E57-G57,2)</f>
        <v>8.08</v>
      </c>
      <c r="I57" s="8"/>
      <c r="J57" s="25"/>
      <c r="K57" s="24"/>
    </row>
    <row r="58" spans="1:11" x14ac:dyDescent="0.25">
      <c r="A58" s="14" t="s">
        <v>31</v>
      </c>
      <c r="B58" s="14" t="s">
        <v>34</v>
      </c>
      <c r="C58" s="15">
        <v>2.46</v>
      </c>
      <c r="D58" s="20">
        <v>3.5950000000000002</v>
      </c>
      <c r="E58" s="8">
        <f>ROUND(C58*D58,2)</f>
        <v>8.84</v>
      </c>
      <c r="F58" s="16">
        <v>0</v>
      </c>
      <c r="G58" s="8">
        <f>ROUND(E58*F58,2)</f>
        <v>0</v>
      </c>
      <c r="H58" s="8">
        <f>ROUND(E58-G58,2)</f>
        <v>8.84</v>
      </c>
      <c r="I58" s="8"/>
      <c r="J58" s="24"/>
      <c r="K58" s="24"/>
    </row>
    <row r="59" spans="1:11" x14ac:dyDescent="0.25">
      <c r="A59" s="14" t="s">
        <v>35</v>
      </c>
      <c r="B59" s="14" t="s">
        <v>34</v>
      </c>
      <c r="C59" s="15">
        <v>2.46</v>
      </c>
      <c r="D59" s="20">
        <v>35.43571428571429</v>
      </c>
      <c r="E59" s="8">
        <f>ROUND(C59*D59,2)</f>
        <v>87.17</v>
      </c>
      <c r="F59" s="16">
        <v>0</v>
      </c>
      <c r="G59" s="8">
        <f>ROUND(E59*F59,2)</f>
        <v>0</v>
      </c>
      <c r="H59" s="8">
        <f>ROUND(E59-G59,2)</f>
        <v>87.17</v>
      </c>
      <c r="I59" s="8"/>
      <c r="J59" s="24"/>
      <c r="K59" s="24"/>
    </row>
    <row r="60" spans="1:11" x14ac:dyDescent="0.25">
      <c r="A60" s="13" t="s">
        <v>36</v>
      </c>
      <c r="I60" s="18"/>
      <c r="J60" s="24"/>
      <c r="K60" s="24"/>
    </row>
    <row r="61" spans="1:11" x14ac:dyDescent="0.25">
      <c r="A61" s="14" t="s">
        <v>60</v>
      </c>
      <c r="B61" s="14" t="s">
        <v>26</v>
      </c>
      <c r="C61" s="15">
        <v>7.46942454081438</v>
      </c>
      <c r="D61" s="14">
        <v>1</v>
      </c>
      <c r="E61" s="8">
        <f>ROUND(C61*D61,2)</f>
        <v>7.47</v>
      </c>
      <c r="F61" s="16">
        <v>0</v>
      </c>
      <c r="G61" s="8">
        <f>ROUND(E61*F61,2)</f>
        <v>0</v>
      </c>
      <c r="H61" s="8">
        <f t="shared" ref="H61:H71" si="3">ROUND(E61-G61,2)</f>
        <v>7.47</v>
      </c>
      <c r="I61" s="12"/>
      <c r="J61" s="25"/>
      <c r="K61" s="24"/>
    </row>
    <row r="62" spans="1:11" x14ac:dyDescent="0.25">
      <c r="A62" s="14" t="s">
        <v>31</v>
      </c>
      <c r="B62" s="14" t="s">
        <v>26</v>
      </c>
      <c r="C62" s="15">
        <v>20.507040751111052</v>
      </c>
      <c r="D62" s="14">
        <v>1</v>
      </c>
      <c r="E62" s="8">
        <f>ROUND(C62*D62,2)</f>
        <v>20.51</v>
      </c>
      <c r="F62" s="16">
        <v>0</v>
      </c>
      <c r="G62" s="8">
        <f>ROUND(E62*F62,2)</f>
        <v>0</v>
      </c>
      <c r="H62" s="8">
        <f t="shared" si="3"/>
        <v>20.51</v>
      </c>
      <c r="I62" s="12"/>
      <c r="J62" s="25"/>
      <c r="K62" s="24"/>
    </row>
    <row r="63" spans="1:11" ht="15" customHeight="1" x14ac:dyDescent="0.25">
      <c r="A63" s="14" t="s">
        <v>35</v>
      </c>
      <c r="B63" s="14" t="s">
        <v>26</v>
      </c>
      <c r="C63" s="15">
        <v>11.298437499999999</v>
      </c>
      <c r="D63" s="14">
        <v>1</v>
      </c>
      <c r="E63" s="8">
        <f>ROUND(C63*D63,2)</f>
        <v>11.3</v>
      </c>
      <c r="F63" s="16">
        <v>0</v>
      </c>
      <c r="G63" s="8">
        <f>ROUND(E63*F63,2)</f>
        <v>0</v>
      </c>
      <c r="H63" s="8">
        <f t="shared" si="3"/>
        <v>11.3</v>
      </c>
      <c r="I63" s="12"/>
      <c r="J63" s="24"/>
      <c r="K63" s="24"/>
    </row>
    <row r="64" spans="1:11" x14ac:dyDescent="0.25">
      <c r="A64" s="13" t="s">
        <v>20</v>
      </c>
      <c r="J64" s="24"/>
      <c r="K64" s="24"/>
    </row>
    <row r="65" spans="1:11" x14ac:dyDescent="0.25">
      <c r="A65" s="14" t="s">
        <v>21</v>
      </c>
      <c r="B65" s="14" t="s">
        <v>9</v>
      </c>
      <c r="C65" s="15">
        <v>0.25</v>
      </c>
      <c r="D65" s="14">
        <v>190</v>
      </c>
      <c r="E65" s="8">
        <f>ROUND(C65*D65,2)</f>
        <v>47.5</v>
      </c>
      <c r="F65" s="16">
        <v>0</v>
      </c>
      <c r="G65" s="8">
        <f>ROUND(E65*F65,2)</f>
        <v>0</v>
      </c>
      <c r="H65" s="8">
        <f>ROUND(E65-G65,2)</f>
        <v>47.5</v>
      </c>
      <c r="J65" s="24"/>
      <c r="K65" s="24"/>
    </row>
    <row r="66" spans="1:11" x14ac:dyDescent="0.25">
      <c r="A66" s="13" t="s">
        <v>22</v>
      </c>
      <c r="I66" s="8"/>
      <c r="J66" s="24"/>
      <c r="K66" s="24"/>
    </row>
    <row r="67" spans="1:11" x14ac:dyDescent="0.25">
      <c r="A67" s="14" t="s">
        <v>23</v>
      </c>
      <c r="B67" s="14" t="s">
        <v>9</v>
      </c>
      <c r="C67" s="15">
        <v>0.4</v>
      </c>
      <c r="D67" s="14">
        <v>190</v>
      </c>
      <c r="E67" s="8">
        <f>ROUND(C67*D67,2)</f>
        <v>76</v>
      </c>
      <c r="F67" s="16">
        <v>0</v>
      </c>
      <c r="G67" s="8">
        <f>ROUND(E67*F67,2)</f>
        <v>0</v>
      </c>
      <c r="H67" s="8">
        <f>ROUND(E67-G67,2)</f>
        <v>76</v>
      </c>
      <c r="I67" s="8"/>
      <c r="J67" s="24"/>
      <c r="K67" s="24"/>
    </row>
    <row r="68" spans="1:11" x14ac:dyDescent="0.25">
      <c r="A68" s="14" t="s">
        <v>64</v>
      </c>
      <c r="B68" s="14" t="s">
        <v>9</v>
      </c>
      <c r="C68" s="15">
        <v>1.35E-2</v>
      </c>
      <c r="D68" s="14">
        <f>D11</f>
        <v>190</v>
      </c>
      <c r="E68" s="8">
        <f>ROUND(C68*D68,2)</f>
        <v>2.57</v>
      </c>
      <c r="F68" s="16">
        <v>0</v>
      </c>
      <c r="G68" s="8">
        <f>ROUND(E68*F68,2)</f>
        <v>0</v>
      </c>
      <c r="H68" s="8">
        <f t="shared" si="3"/>
        <v>2.57</v>
      </c>
      <c r="I68" s="18"/>
      <c r="J68" s="24"/>
      <c r="K68" s="24"/>
    </row>
    <row r="69" spans="1:11" x14ac:dyDescent="0.25">
      <c r="A69" s="9" t="s">
        <v>37</v>
      </c>
      <c r="B69" s="9" t="s">
        <v>142</v>
      </c>
      <c r="C69" s="81">
        <v>8.2500000000000004E-2</v>
      </c>
      <c r="D69" s="82">
        <f>SUM(E19:E63)</f>
        <v>808.49</v>
      </c>
      <c r="E69" s="2">
        <f>(C69*0.5)*D69</f>
        <v>33.350212500000005</v>
      </c>
      <c r="F69" s="11">
        <v>0</v>
      </c>
      <c r="G69" s="2">
        <f>ROUND(E69*F69,2)</f>
        <v>0</v>
      </c>
      <c r="H69" s="2">
        <f t="shared" si="3"/>
        <v>33.35</v>
      </c>
      <c r="I69" s="12"/>
      <c r="J69" s="24"/>
      <c r="K69" s="24"/>
    </row>
    <row r="70" spans="1:11" x14ac:dyDescent="0.25">
      <c r="A70" s="7" t="s">
        <v>126</v>
      </c>
      <c r="E70" s="8">
        <f>SUM(E19:E69)</f>
        <v>967.91021250000006</v>
      </c>
      <c r="G70" s="12">
        <f>SUM(G21:G69)</f>
        <v>0</v>
      </c>
      <c r="H70" s="12">
        <f t="shared" si="3"/>
        <v>967.91</v>
      </c>
      <c r="I70" s="12"/>
      <c r="J70" s="24"/>
      <c r="K70" s="24"/>
    </row>
    <row r="71" spans="1:11" x14ac:dyDescent="0.25">
      <c r="A71" s="7" t="s">
        <v>127</v>
      </c>
      <c r="E71" s="21">
        <f>+E13-E70</f>
        <v>134.08978749999994</v>
      </c>
      <c r="G71" s="12">
        <f>+G11-G70</f>
        <v>275.5</v>
      </c>
      <c r="H71" s="22">
        <f t="shared" si="3"/>
        <v>-141.41</v>
      </c>
      <c r="I71" s="12"/>
      <c r="J71" s="24"/>
      <c r="K71" s="24"/>
    </row>
    <row r="72" spans="1:11" ht="6.75" customHeight="1" x14ac:dyDescent="0.25">
      <c r="A72" t="s">
        <v>10</v>
      </c>
      <c r="I72" s="12"/>
      <c r="J72" s="24"/>
      <c r="K72" s="24"/>
    </row>
    <row r="73" spans="1:11" x14ac:dyDescent="0.25">
      <c r="A73" s="7" t="s">
        <v>130</v>
      </c>
      <c r="J73" s="24"/>
      <c r="K73" s="24"/>
    </row>
    <row r="74" spans="1:11" x14ac:dyDescent="0.25">
      <c r="A74" s="14" t="s">
        <v>52</v>
      </c>
      <c r="B74" s="14" t="s">
        <v>26</v>
      </c>
      <c r="C74" s="15">
        <v>44.02322520396082</v>
      </c>
      <c r="D74" s="14">
        <v>1</v>
      </c>
      <c r="E74" s="8">
        <f>ROUND(C74*D74,2)</f>
        <v>44.02</v>
      </c>
      <c r="F74" s="16">
        <v>0</v>
      </c>
      <c r="G74" s="8">
        <f>ROUND(E74*F74,2)</f>
        <v>0</v>
      </c>
      <c r="H74" s="8">
        <f t="shared" ref="H74:H80" si="4">ROUND(E74-G74,2)</f>
        <v>44.02</v>
      </c>
      <c r="J74" s="24"/>
      <c r="K74" s="24"/>
    </row>
    <row r="75" spans="1:11" x14ac:dyDescent="0.25">
      <c r="A75" s="14" t="s">
        <v>31</v>
      </c>
      <c r="B75" s="14" t="s">
        <v>26</v>
      </c>
      <c r="C75" s="15">
        <v>91.410400701171724</v>
      </c>
      <c r="D75" s="14">
        <v>1</v>
      </c>
      <c r="E75" s="8">
        <f>ROUND(C75*D75,2)</f>
        <v>91.41</v>
      </c>
      <c r="F75" s="16">
        <v>0</v>
      </c>
      <c r="G75" s="8">
        <f>ROUND(E75*F75,2)</f>
        <v>0</v>
      </c>
      <c r="H75" s="8">
        <f t="shared" si="4"/>
        <v>91.41</v>
      </c>
      <c r="J75" s="24"/>
      <c r="K75" s="24"/>
    </row>
    <row r="76" spans="1:11" ht="14.25" customHeight="1" x14ac:dyDescent="0.25">
      <c r="A76" s="9" t="s">
        <v>35</v>
      </c>
      <c r="B76" s="9" t="s">
        <v>26</v>
      </c>
      <c r="C76" s="10">
        <v>80.206130048143748</v>
      </c>
      <c r="D76" s="9">
        <v>1</v>
      </c>
      <c r="E76" s="2">
        <f>ROUND(C76*D76,2)</f>
        <v>80.209999999999994</v>
      </c>
      <c r="F76" s="11">
        <v>0</v>
      </c>
      <c r="G76" s="2">
        <f>ROUND(E76*F76,2)</f>
        <v>0</v>
      </c>
      <c r="H76" s="2">
        <f t="shared" si="4"/>
        <v>80.209999999999994</v>
      </c>
    </row>
    <row r="77" spans="1:11" ht="14.25" customHeight="1" x14ac:dyDescent="0.25">
      <c r="A77" s="9" t="s">
        <v>65</v>
      </c>
      <c r="B77" s="9" t="s">
        <v>26</v>
      </c>
      <c r="C77" s="10">
        <v>6.7716812952566272</v>
      </c>
      <c r="D77" s="9">
        <v>1</v>
      </c>
      <c r="E77" s="2">
        <f>ROUND(C77*D77,2)</f>
        <v>6.77</v>
      </c>
      <c r="F77" s="11">
        <v>0</v>
      </c>
      <c r="G77" s="2">
        <f>ROUND(E77*F77,2)</f>
        <v>0</v>
      </c>
      <c r="H77" s="2">
        <f t="shared" si="4"/>
        <v>6.77</v>
      </c>
    </row>
    <row r="78" spans="1:11" x14ac:dyDescent="0.25">
      <c r="A78" s="7" t="s">
        <v>131</v>
      </c>
      <c r="E78" s="8">
        <f>SUM(E74:E77)</f>
        <v>222.41</v>
      </c>
      <c r="G78" s="12">
        <f>SUM(G74:G77)</f>
        <v>0</v>
      </c>
      <c r="H78" s="12">
        <f t="shared" si="4"/>
        <v>222.41</v>
      </c>
    </row>
    <row r="79" spans="1:11" x14ac:dyDescent="0.25">
      <c r="A79" s="7" t="s">
        <v>132</v>
      </c>
      <c r="E79" s="8">
        <f>+E70+E78</f>
        <v>1190.3202125</v>
      </c>
      <c r="G79" s="12">
        <f>+G70+G78</f>
        <v>0</v>
      </c>
      <c r="H79" s="12">
        <f t="shared" si="4"/>
        <v>1190.32</v>
      </c>
    </row>
    <row r="80" spans="1:11" x14ac:dyDescent="0.25">
      <c r="A80" s="7" t="s">
        <v>133</v>
      </c>
      <c r="E80" s="21">
        <f>+E13-E79</f>
        <v>-88.320212500000025</v>
      </c>
      <c r="G80" s="12">
        <f>+G11-G79</f>
        <v>275.5</v>
      </c>
      <c r="H80" s="22">
        <f t="shared" si="4"/>
        <v>-363.82</v>
      </c>
    </row>
    <row r="81" spans="1:8" ht="8.25" customHeight="1" x14ac:dyDescent="0.25">
      <c r="A81" t="s">
        <v>159</v>
      </c>
    </row>
    <row r="82" spans="1:8" x14ac:dyDescent="0.25">
      <c r="A82" s="13" t="s">
        <v>68</v>
      </c>
      <c r="B82" s="135"/>
      <c r="C82" s="135"/>
      <c r="D82" s="135"/>
      <c r="E82" s="135"/>
      <c r="F82" s="135"/>
      <c r="G82" s="135"/>
      <c r="H82" s="135"/>
    </row>
    <row r="83" spans="1:8" x14ac:dyDescent="0.25">
      <c r="A83" s="13" t="s">
        <v>143</v>
      </c>
      <c r="B83" s="135"/>
      <c r="C83" s="135"/>
      <c r="D83" s="135"/>
      <c r="E83" s="135"/>
      <c r="F83" s="135"/>
      <c r="G83" s="135"/>
      <c r="H83" s="135"/>
    </row>
    <row r="84" spans="1:8" ht="17.25" x14ac:dyDescent="0.25">
      <c r="A84" s="14" t="s">
        <v>179</v>
      </c>
      <c r="B84" s="135"/>
      <c r="C84" s="135"/>
      <c r="D84" s="135"/>
      <c r="E84" s="135"/>
      <c r="F84" s="135"/>
      <c r="G84" s="135"/>
      <c r="H84" s="135"/>
    </row>
    <row r="85" spans="1:8" x14ac:dyDescent="0.25">
      <c r="A85" t="s">
        <v>144</v>
      </c>
      <c r="C85"/>
      <c r="E85"/>
    </row>
    <row r="86" spans="1:8" x14ac:dyDescent="0.25">
      <c r="A86" t="s">
        <v>69</v>
      </c>
      <c r="C86"/>
      <c r="E86"/>
    </row>
    <row r="87" spans="1:8" x14ac:dyDescent="0.25">
      <c r="C87"/>
      <c r="E87"/>
    </row>
    <row r="88" spans="1:8" x14ac:dyDescent="0.25">
      <c r="A88" s="7"/>
    </row>
  </sheetData>
  <mergeCells count="6">
    <mergeCell ref="F8:G8"/>
    <mergeCell ref="A2:A3"/>
    <mergeCell ref="B2:H3"/>
    <mergeCell ref="A5:H5"/>
    <mergeCell ref="A6:H6"/>
    <mergeCell ref="A7:H7"/>
  </mergeCells>
  <pageMargins left="0.75" right="0.75" top="1" bottom="1" header="0.5" footer="0.5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883D4-A947-4D54-B10B-5CBCCFC0FCD7}">
  <sheetPr codeName="Sheet7"/>
  <dimension ref="A1:Z47"/>
  <sheetViews>
    <sheetView workbookViewId="0">
      <selection sqref="A1:B1"/>
    </sheetView>
  </sheetViews>
  <sheetFormatPr defaultColWidth="8.7109375" defaultRowHeight="12.75" x14ac:dyDescent="0.2"/>
  <cols>
    <col min="1" max="1" width="23.7109375" style="32" customWidth="1"/>
    <col min="2" max="2" width="8.7109375" style="32" bestFit="1" customWidth="1"/>
    <col min="3" max="3" width="26.42578125" style="32" customWidth="1"/>
    <col min="4" max="4" width="45.28515625" style="32" customWidth="1"/>
    <col min="5" max="5" width="20.7109375" style="32" bestFit="1" customWidth="1"/>
    <col min="6" max="16384" width="8.7109375" style="32"/>
  </cols>
  <sheetData>
    <row r="1" spans="1:26" ht="15.75" customHeight="1" thickBot="1" x14ac:dyDescent="0.3">
      <c r="A1" s="162"/>
      <c r="B1" s="162"/>
      <c r="C1" s="136"/>
      <c r="D1" s="136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5.75" customHeight="1" thickBot="1" x14ac:dyDescent="0.3">
      <c r="A2" s="84" t="s">
        <v>180</v>
      </c>
      <c r="B2" s="137"/>
      <c r="C2" s="137"/>
      <c r="D2" s="137"/>
      <c r="E2" s="31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3.5" customHeight="1" thickBot="1" x14ac:dyDescent="0.25">
      <c r="A3" s="33" t="s">
        <v>71</v>
      </c>
      <c r="B3" s="34" t="s">
        <v>72</v>
      </c>
      <c r="C3" s="35" t="s">
        <v>73</v>
      </c>
      <c r="D3" s="138"/>
      <c r="E3" s="35" t="s">
        <v>74</v>
      </c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2.75" customHeight="1" x14ac:dyDescent="0.2">
      <c r="A4" s="37" t="s">
        <v>75</v>
      </c>
      <c r="B4" s="38" t="s">
        <v>76</v>
      </c>
      <c r="C4" s="39" t="s">
        <v>77</v>
      </c>
      <c r="D4" s="37"/>
      <c r="E4" s="40">
        <v>12.701368682852888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x14ac:dyDescent="0.2">
      <c r="A5" s="41" t="s">
        <v>78</v>
      </c>
      <c r="B5" s="38" t="s">
        <v>79</v>
      </c>
      <c r="C5" s="42" t="s">
        <v>80</v>
      </c>
      <c r="D5" s="43"/>
      <c r="E5" s="44">
        <v>7.8927152755536598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3.5" customHeight="1" x14ac:dyDescent="0.2">
      <c r="A6" s="41" t="s">
        <v>81</v>
      </c>
      <c r="B6" s="38" t="s">
        <v>82</v>
      </c>
      <c r="C6" s="39" t="s">
        <v>77</v>
      </c>
      <c r="D6" s="41"/>
      <c r="E6" s="40">
        <v>8.2425180152377227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x14ac:dyDescent="0.2">
      <c r="A7" s="45" t="s">
        <v>83</v>
      </c>
      <c r="B7" s="38"/>
      <c r="C7" s="39" t="s">
        <v>84</v>
      </c>
      <c r="D7" s="43"/>
      <c r="E7" s="44">
        <v>0.45087718275921151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x14ac:dyDescent="0.2">
      <c r="A8" s="46" t="s">
        <v>85</v>
      </c>
      <c r="B8" s="47"/>
      <c r="C8" s="48" t="s">
        <v>86</v>
      </c>
      <c r="D8" s="43" t="s">
        <v>87</v>
      </c>
      <c r="E8" s="44">
        <v>13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x14ac:dyDescent="0.2">
      <c r="A9" s="41" t="s">
        <v>85</v>
      </c>
      <c r="B9" s="38"/>
      <c r="C9" s="48" t="s">
        <v>88</v>
      </c>
      <c r="D9" s="43" t="s">
        <v>89</v>
      </c>
      <c r="E9" s="44">
        <v>65.734999999999999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x14ac:dyDescent="0.2">
      <c r="A10" s="41" t="s">
        <v>90</v>
      </c>
      <c r="B10" s="38" t="s">
        <v>91</v>
      </c>
      <c r="C10" s="48" t="s">
        <v>92</v>
      </c>
      <c r="D10" s="48" t="s">
        <v>181</v>
      </c>
      <c r="E10" s="44">
        <v>172.59326845314325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x14ac:dyDescent="0.2">
      <c r="A11" s="41" t="s">
        <v>94</v>
      </c>
      <c r="B11" s="38"/>
      <c r="C11" s="48" t="s">
        <v>95</v>
      </c>
      <c r="D11" s="48"/>
      <c r="E11" s="44">
        <v>3.6607433875980364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x14ac:dyDescent="0.2">
      <c r="A12" s="41" t="s">
        <v>96</v>
      </c>
      <c r="B12" s="38"/>
      <c r="C12" s="48" t="s">
        <v>97</v>
      </c>
      <c r="D12" s="48"/>
      <c r="E12" s="44">
        <v>2.2440920562614419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3.15" customHeight="1" x14ac:dyDescent="0.2">
      <c r="A13" s="41" t="s">
        <v>98</v>
      </c>
      <c r="B13" s="51"/>
      <c r="C13" s="48" t="s">
        <v>99</v>
      </c>
      <c r="D13" s="99" t="s">
        <v>146</v>
      </c>
      <c r="E13" s="44">
        <v>43.228999999999999</v>
      </c>
      <c r="F13" s="30"/>
      <c r="G13" s="30"/>
      <c r="H13" s="30"/>
      <c r="I13" s="49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x14ac:dyDescent="0.2">
      <c r="A14" s="50" t="s">
        <v>98</v>
      </c>
      <c r="B14" s="139"/>
      <c r="C14" s="48" t="s">
        <v>99</v>
      </c>
      <c r="D14" s="99" t="s">
        <v>147</v>
      </c>
      <c r="E14" s="44">
        <v>61.997812500000002</v>
      </c>
      <c r="F14" s="30"/>
      <c r="G14" s="30"/>
      <c r="H14" s="30"/>
      <c r="I14" s="49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x14ac:dyDescent="0.2">
      <c r="A15" s="50" t="s">
        <v>98</v>
      </c>
      <c r="B15" s="139"/>
      <c r="C15" s="48" t="s">
        <v>99</v>
      </c>
      <c r="D15" s="99" t="s">
        <v>148</v>
      </c>
      <c r="E15" s="44">
        <v>47.841250000000002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7.25" customHeight="1" x14ac:dyDescent="0.2">
      <c r="A16" s="50" t="s">
        <v>98</v>
      </c>
      <c r="B16" s="54"/>
      <c r="C16" s="48" t="s">
        <v>88</v>
      </c>
      <c r="D16" s="99" t="s">
        <v>166</v>
      </c>
      <c r="E16" s="44">
        <v>103.68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x14ac:dyDescent="0.2">
      <c r="A17" s="50" t="s">
        <v>102</v>
      </c>
      <c r="B17" s="54"/>
      <c r="C17" s="48"/>
      <c r="D17" s="48"/>
      <c r="E17" s="44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x14ac:dyDescent="0.2">
      <c r="A18" s="50" t="s">
        <v>98</v>
      </c>
      <c r="B18" s="54"/>
      <c r="C18" s="48" t="s">
        <v>88</v>
      </c>
      <c r="D18" s="99" t="s">
        <v>167</v>
      </c>
      <c r="E18" s="44">
        <v>29.66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x14ac:dyDescent="0.2">
      <c r="A19" s="41" t="s">
        <v>98</v>
      </c>
      <c r="B19" s="38"/>
      <c r="C19" s="48" t="s">
        <v>104</v>
      </c>
      <c r="D19" s="56" t="s">
        <v>105</v>
      </c>
      <c r="E19" s="44">
        <v>19.04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x14ac:dyDescent="0.2">
      <c r="A20" s="41" t="s">
        <v>98</v>
      </c>
      <c r="B20" s="38"/>
      <c r="C20" s="48" t="s">
        <v>106</v>
      </c>
      <c r="D20" s="56" t="s">
        <v>168</v>
      </c>
      <c r="E20" s="44">
        <v>15.76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3.5" thickBot="1" x14ac:dyDescent="0.25">
      <c r="A21" s="57" t="s">
        <v>108</v>
      </c>
      <c r="B21" s="58"/>
      <c r="C21" s="59"/>
      <c r="D21" s="43"/>
      <c r="E21" s="6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x14ac:dyDescent="0.2">
      <c r="A22" s="46" t="s">
        <v>109</v>
      </c>
      <c r="B22" s="47" t="s">
        <v>110</v>
      </c>
      <c r="C22" s="61" t="s">
        <v>111</v>
      </c>
      <c r="D22" s="36"/>
      <c r="E22" s="62">
        <v>21.482450880291843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x14ac:dyDescent="0.2">
      <c r="A23" s="46" t="s">
        <v>112</v>
      </c>
      <c r="B23" s="47" t="s">
        <v>113</v>
      </c>
      <c r="C23" s="61" t="s">
        <v>111</v>
      </c>
      <c r="D23" s="63"/>
      <c r="E23" s="64">
        <v>7.2378775283988324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3.5" thickBot="1" x14ac:dyDescent="0.25">
      <c r="A24" s="65" t="s">
        <v>114</v>
      </c>
      <c r="B24" s="66"/>
      <c r="C24" s="67" t="s">
        <v>111</v>
      </c>
      <c r="D24" s="68"/>
      <c r="E24" s="69">
        <v>8.0384786802150892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x14ac:dyDescent="0.2">
      <c r="A25" s="37" t="s">
        <v>115</v>
      </c>
      <c r="B25" s="70"/>
      <c r="C25" s="71"/>
      <c r="D25" s="72"/>
      <c r="E25" s="40">
        <v>1.2202477958660121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3.5" thickBot="1" x14ac:dyDescent="0.25">
      <c r="A26" s="65" t="s">
        <v>116</v>
      </c>
      <c r="B26" s="66" t="s">
        <v>117</v>
      </c>
      <c r="C26" s="67" t="s">
        <v>118</v>
      </c>
      <c r="D26" s="73"/>
      <c r="E26" s="74">
        <v>6.2804297023724605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3.5" thickBot="1" x14ac:dyDescent="0.25">
      <c r="A27" s="75" t="s">
        <v>119</v>
      </c>
      <c r="B27" s="30"/>
      <c r="C27" s="30"/>
      <c r="D27" s="77" t="s">
        <v>128</v>
      </c>
      <c r="E27" s="78">
        <f>SUM(E4:E26)</f>
        <v>651.98813014055031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</sheetData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CF2F3-568F-45D3-976C-57C917D86FD2}">
  <sheetPr codeName="Sheet8"/>
  <dimension ref="A2:K86"/>
  <sheetViews>
    <sheetView workbookViewId="0"/>
  </sheetViews>
  <sheetFormatPr defaultRowHeight="15" x14ac:dyDescent="0.25"/>
  <cols>
    <col min="1" max="1" width="23.7109375" customWidth="1"/>
    <col min="3" max="3" width="8" style="8" bestFit="1" customWidth="1"/>
    <col min="4" max="4" width="11.5703125" customWidth="1"/>
    <col min="5" max="5" width="14.5703125" style="8" bestFit="1" customWidth="1"/>
    <col min="6" max="6" width="10.140625" customWidth="1"/>
    <col min="7" max="7" width="9.140625" customWidth="1"/>
    <col min="8" max="8" width="11.85546875" customWidth="1"/>
    <col min="9" max="9" width="1.28515625" customWidth="1"/>
  </cols>
  <sheetData>
    <row r="2" spans="1:11" x14ac:dyDescent="0.25">
      <c r="A2" s="157" t="s">
        <v>134</v>
      </c>
      <c r="B2" s="158" t="s">
        <v>135</v>
      </c>
      <c r="C2" s="158"/>
      <c r="D2" s="158"/>
      <c r="E2" s="158"/>
      <c r="F2" s="158"/>
      <c r="G2" s="158"/>
      <c r="H2" s="158"/>
    </row>
    <row r="3" spans="1:11" x14ac:dyDescent="0.25">
      <c r="A3" s="157"/>
      <c r="B3" s="158"/>
      <c r="C3" s="158"/>
      <c r="D3" s="158"/>
      <c r="E3" s="158"/>
      <c r="F3" s="158"/>
      <c r="G3" s="158"/>
      <c r="H3" s="158"/>
    </row>
    <row r="5" spans="1:11" ht="18.75" x14ac:dyDescent="0.3">
      <c r="A5" s="153" t="s">
        <v>138</v>
      </c>
      <c r="B5" s="153"/>
      <c r="C5" s="153"/>
      <c r="D5" s="153"/>
      <c r="E5" s="153"/>
      <c r="F5" s="153"/>
      <c r="G5" s="153"/>
      <c r="H5" s="153"/>
      <c r="I5" s="17"/>
    </row>
    <row r="6" spans="1:11" ht="18.75" x14ac:dyDescent="0.3">
      <c r="A6" s="154" t="s">
        <v>182</v>
      </c>
      <c r="B6" s="154"/>
      <c r="C6" s="154"/>
      <c r="D6" s="154"/>
      <c r="E6" s="154"/>
      <c r="F6" s="154"/>
      <c r="G6" s="154"/>
      <c r="H6" s="154"/>
      <c r="I6" s="17"/>
    </row>
    <row r="7" spans="1:11" ht="19.5" thickBot="1" x14ac:dyDescent="0.35">
      <c r="A7" s="155" t="s">
        <v>152</v>
      </c>
      <c r="B7" s="155"/>
      <c r="C7" s="155"/>
      <c r="D7" s="155"/>
      <c r="E7" s="155"/>
      <c r="F7" s="155"/>
      <c r="G7" s="155"/>
      <c r="H7" s="155"/>
      <c r="I7" s="17"/>
    </row>
    <row r="8" spans="1:11" ht="15.75" thickTop="1" x14ac:dyDescent="0.25">
      <c r="A8" s="1"/>
      <c r="B8" s="1"/>
      <c r="C8" s="2"/>
      <c r="D8" s="1"/>
      <c r="E8" s="2"/>
      <c r="F8" s="156" t="s">
        <v>0</v>
      </c>
      <c r="G8" s="156"/>
      <c r="H8" s="3" t="s">
        <v>1</v>
      </c>
      <c r="I8" s="3"/>
    </row>
    <row r="9" spans="1:11" x14ac:dyDescent="0.25">
      <c r="A9" s="4" t="s">
        <v>2</v>
      </c>
      <c r="B9" s="4" t="s">
        <v>3</v>
      </c>
      <c r="C9" s="5" t="s">
        <v>4</v>
      </c>
      <c r="D9" s="4" t="s">
        <v>140</v>
      </c>
      <c r="E9" s="5" t="s">
        <v>5</v>
      </c>
      <c r="F9" s="6" t="s">
        <v>6</v>
      </c>
      <c r="G9" s="6" t="s">
        <v>7</v>
      </c>
      <c r="H9" s="6" t="s">
        <v>7</v>
      </c>
      <c r="I9" s="3"/>
      <c r="J9" s="24"/>
      <c r="K9" s="24"/>
    </row>
    <row r="10" spans="1:11" x14ac:dyDescent="0.25">
      <c r="A10" s="7" t="s">
        <v>123</v>
      </c>
      <c r="J10" s="24"/>
      <c r="K10" s="24"/>
    </row>
    <row r="11" spans="1:11" x14ac:dyDescent="0.25">
      <c r="A11" s="14" t="s">
        <v>8</v>
      </c>
      <c r="B11" s="14" t="s">
        <v>9</v>
      </c>
      <c r="C11" s="76">
        <v>5.8</v>
      </c>
      <c r="D11" s="14">
        <v>190</v>
      </c>
      <c r="E11" s="18">
        <f>ROUND(C11*D11,2)</f>
        <v>1102</v>
      </c>
      <c r="F11" s="16">
        <v>0.25</v>
      </c>
      <c r="G11" s="18">
        <f>ROUND(E11*F11,2)</f>
        <v>275.5</v>
      </c>
      <c r="H11" s="18">
        <f>ROUND(E11-G11,2)</f>
        <v>826.5</v>
      </c>
      <c r="I11" s="18"/>
      <c r="J11" s="24"/>
      <c r="K11" s="24"/>
    </row>
    <row r="12" spans="1:11" x14ac:dyDescent="0.25">
      <c r="A12" s="9" t="s">
        <v>141</v>
      </c>
      <c r="B12" s="9" t="s">
        <v>9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  <c r="I12" s="12"/>
      <c r="J12" s="24"/>
      <c r="K12" s="24"/>
    </row>
    <row r="13" spans="1:11" x14ac:dyDescent="0.25">
      <c r="A13" s="7" t="s">
        <v>124</v>
      </c>
      <c r="E13" s="21">
        <f>SUM(E11:E12)</f>
        <v>1102</v>
      </c>
      <c r="F13" s="7"/>
      <c r="G13" s="12">
        <f>SUM(G11:G12)</f>
        <v>275.5</v>
      </c>
      <c r="H13" s="22">
        <f>ROUND(E13-G13,2)</f>
        <v>826.5</v>
      </c>
      <c r="J13" s="24"/>
      <c r="K13" s="24"/>
    </row>
    <row r="14" spans="1:11" ht="6.75" customHeight="1" x14ac:dyDescent="0.25">
      <c r="A14" t="s">
        <v>10</v>
      </c>
      <c r="J14" s="24"/>
      <c r="K14" s="24"/>
    </row>
    <row r="15" spans="1:11" x14ac:dyDescent="0.25">
      <c r="A15" s="7" t="s">
        <v>125</v>
      </c>
      <c r="J15" s="24"/>
      <c r="K15" s="24"/>
    </row>
    <row r="16" spans="1:11" x14ac:dyDescent="0.25">
      <c r="A16" s="13" t="s">
        <v>55</v>
      </c>
      <c r="J16" s="24"/>
      <c r="K16" s="24"/>
    </row>
    <row r="17" spans="1:11" x14ac:dyDescent="0.25">
      <c r="A17" s="14" t="s">
        <v>66</v>
      </c>
      <c r="B17" s="14" t="s">
        <v>26</v>
      </c>
      <c r="C17" s="15"/>
      <c r="D17" s="14"/>
      <c r="E17" s="8">
        <f>G11</f>
        <v>275.5</v>
      </c>
      <c r="F17" s="16"/>
      <c r="G17" s="8"/>
      <c r="H17" s="8">
        <f>E17</f>
        <v>275.5</v>
      </c>
      <c r="J17" s="24"/>
      <c r="K17" s="24"/>
    </row>
    <row r="18" spans="1:11" x14ac:dyDescent="0.25">
      <c r="A18" s="13" t="s">
        <v>17</v>
      </c>
      <c r="I18" s="8"/>
      <c r="J18" s="24"/>
      <c r="K18" s="24"/>
    </row>
    <row r="19" spans="1:11" x14ac:dyDescent="0.25">
      <c r="A19" s="14" t="s">
        <v>50</v>
      </c>
      <c r="B19" s="14" t="s">
        <v>172</v>
      </c>
      <c r="C19" s="15">
        <v>0.33777777777777779</v>
      </c>
      <c r="D19" s="14">
        <v>450</v>
      </c>
      <c r="E19" s="8">
        <f>ROUND(C19*D19,2)</f>
        <v>152</v>
      </c>
      <c r="F19" s="16">
        <v>0</v>
      </c>
      <c r="G19" s="8">
        <f>ROUND(E19*F19,2)</f>
        <v>0</v>
      </c>
      <c r="H19" s="8">
        <f>ROUND(E19-G19,2)</f>
        <v>152</v>
      </c>
      <c r="J19" s="24"/>
      <c r="K19" s="24"/>
    </row>
    <row r="20" spans="1:11" x14ac:dyDescent="0.25">
      <c r="A20" s="13" t="s">
        <v>39</v>
      </c>
      <c r="I20" s="8"/>
      <c r="J20" s="24"/>
      <c r="K20" s="24"/>
    </row>
    <row r="21" spans="1:11" ht="17.25" x14ac:dyDescent="0.25">
      <c r="A21" s="14" t="s">
        <v>51</v>
      </c>
      <c r="B21" s="14" t="s">
        <v>11</v>
      </c>
      <c r="C21" s="15">
        <v>9.5</v>
      </c>
      <c r="D21" s="14">
        <v>2</v>
      </c>
      <c r="E21" s="8">
        <f>ROUND(C21*D21,2)</f>
        <v>19</v>
      </c>
      <c r="F21" s="16">
        <v>0</v>
      </c>
      <c r="G21" s="8">
        <f>ROUND(E21*F21,2)</f>
        <v>0</v>
      </c>
      <c r="H21" s="8">
        <f>ROUND(E21-G21,2)</f>
        <v>19</v>
      </c>
      <c r="I21" s="8"/>
      <c r="J21" s="24"/>
      <c r="K21" s="24"/>
    </row>
    <row r="22" spans="1:11" ht="17.25" x14ac:dyDescent="0.25">
      <c r="A22" s="14" t="s">
        <v>173</v>
      </c>
      <c r="B22" s="14" t="s">
        <v>11</v>
      </c>
      <c r="C22" s="15">
        <v>10</v>
      </c>
      <c r="D22" s="14">
        <v>6</v>
      </c>
      <c r="E22" s="8">
        <f>ROUND(C22*D22,2)</f>
        <v>60</v>
      </c>
      <c r="F22" s="16">
        <v>0</v>
      </c>
      <c r="G22" s="8">
        <f>ROUND(E22*F22,2)</f>
        <v>0</v>
      </c>
      <c r="H22" s="8">
        <f>ROUND(E22-G22,2)</f>
        <v>60</v>
      </c>
      <c r="I22" s="8"/>
      <c r="J22" s="25"/>
      <c r="K22" s="24"/>
    </row>
    <row r="23" spans="1:11" ht="17.25" x14ac:dyDescent="0.25">
      <c r="A23" s="14" t="s">
        <v>57</v>
      </c>
      <c r="B23" s="14" t="s">
        <v>38</v>
      </c>
      <c r="C23" s="19">
        <v>0.1</v>
      </c>
      <c r="D23" s="14">
        <v>330</v>
      </c>
      <c r="E23" s="8">
        <f>FLOOR((C23*D23), 10)</f>
        <v>30</v>
      </c>
      <c r="F23" s="16">
        <v>0</v>
      </c>
      <c r="G23" s="8">
        <f>ROUND(E23*F23,2)</f>
        <v>0</v>
      </c>
      <c r="H23" s="8">
        <f>ROUND(E23-G23,2)</f>
        <v>30</v>
      </c>
      <c r="J23" s="24"/>
      <c r="K23" s="24"/>
    </row>
    <row r="24" spans="1:11" x14ac:dyDescent="0.25">
      <c r="A24" s="13" t="s">
        <v>12</v>
      </c>
      <c r="I24" s="8"/>
      <c r="J24" s="24"/>
      <c r="K24" s="24"/>
    </row>
    <row r="25" spans="1:11" ht="17.25" x14ac:dyDescent="0.25">
      <c r="A25" s="14" t="s">
        <v>62</v>
      </c>
      <c r="B25" s="14" t="s">
        <v>38</v>
      </c>
      <c r="C25" s="15">
        <v>0.40500000000000003</v>
      </c>
      <c r="D25" s="14">
        <v>87</v>
      </c>
      <c r="E25" s="8">
        <f>ROUND(C25*D25,2)</f>
        <v>35.24</v>
      </c>
      <c r="F25" s="16">
        <v>0</v>
      </c>
      <c r="G25" s="8">
        <f>ROUND(E25*F25,2)</f>
        <v>0</v>
      </c>
      <c r="H25" s="8">
        <f>ROUND(E25-G25,2)</f>
        <v>35.24</v>
      </c>
      <c r="I25" s="8"/>
      <c r="J25" s="24"/>
      <c r="K25" s="24"/>
    </row>
    <row r="26" spans="1:11" ht="17.25" x14ac:dyDescent="0.25">
      <c r="A26" s="14" t="s">
        <v>40</v>
      </c>
      <c r="B26" s="14" t="s">
        <v>38</v>
      </c>
      <c r="C26" s="15">
        <v>0.22</v>
      </c>
      <c r="D26" s="14">
        <v>100</v>
      </c>
      <c r="E26" s="8">
        <f>ROUND(C26*D26,2)</f>
        <v>22</v>
      </c>
      <c r="F26" s="16">
        <v>0</v>
      </c>
      <c r="G26" s="8">
        <f>ROUND(E26*F26,2)</f>
        <v>0</v>
      </c>
      <c r="H26" s="8">
        <f>ROUND(E26-G26,2)</f>
        <v>22</v>
      </c>
      <c r="I26" s="8"/>
      <c r="J26" s="24"/>
      <c r="K26" s="24"/>
    </row>
    <row r="27" spans="1:11" ht="17.25" x14ac:dyDescent="0.25">
      <c r="A27" s="14" t="s">
        <v>47</v>
      </c>
      <c r="B27" s="14" t="s">
        <v>38</v>
      </c>
      <c r="C27" s="15">
        <v>0.32183499999999998</v>
      </c>
      <c r="D27" s="14">
        <v>260</v>
      </c>
      <c r="E27" s="8">
        <f>ROUND(C27*D27,2)</f>
        <v>83.68</v>
      </c>
      <c r="F27" s="16">
        <v>0</v>
      </c>
      <c r="G27" s="8">
        <f>ROUND(E27*F27,2)</f>
        <v>0</v>
      </c>
      <c r="H27" s="8">
        <f>ROUND(E27-G27,2)</f>
        <v>83.68</v>
      </c>
      <c r="I27" s="8"/>
      <c r="J27" s="27"/>
      <c r="K27" s="24"/>
    </row>
    <row r="28" spans="1:11" ht="17.25" x14ac:dyDescent="0.25">
      <c r="A28" s="14" t="s">
        <v>48</v>
      </c>
      <c r="B28" s="14" t="s">
        <v>38</v>
      </c>
      <c r="C28" s="15">
        <v>0.280835</v>
      </c>
      <c r="D28" s="14">
        <v>70</v>
      </c>
      <c r="E28" s="8">
        <f>ROUND(C28*D28,2)</f>
        <v>19.66</v>
      </c>
      <c r="F28" s="16">
        <v>0</v>
      </c>
      <c r="G28" s="8">
        <f>ROUND(E28*F28,2)</f>
        <v>0</v>
      </c>
      <c r="H28" s="8">
        <f>ROUND(E28-G28,2)</f>
        <v>19.66</v>
      </c>
      <c r="J28" s="23"/>
      <c r="K28" s="24"/>
    </row>
    <row r="29" spans="1:11" x14ac:dyDescent="0.25">
      <c r="A29" s="13" t="s">
        <v>15</v>
      </c>
      <c r="I29" s="8"/>
      <c r="J29" s="24"/>
      <c r="K29" s="24"/>
    </row>
    <row r="30" spans="1:11" ht="17.25" x14ac:dyDescent="0.25">
      <c r="A30" s="14" t="s">
        <v>183</v>
      </c>
      <c r="B30" s="14" t="s">
        <v>14</v>
      </c>
      <c r="C30" s="15">
        <v>0.140625</v>
      </c>
      <c r="D30" s="14">
        <v>32</v>
      </c>
      <c r="E30" s="8">
        <f t="shared" ref="E30:E37" si="0">ROUND(C30*D30,2)</f>
        <v>4.5</v>
      </c>
      <c r="F30" s="16">
        <v>0</v>
      </c>
      <c r="G30" s="8">
        <f t="shared" ref="G30:G37" si="1">ROUND(E30*F30,2)</f>
        <v>0</v>
      </c>
      <c r="H30" s="8">
        <f t="shared" ref="H30:H37" si="2">ROUND(E30-G30,2)</f>
        <v>4.5</v>
      </c>
      <c r="I30" s="8"/>
      <c r="J30" s="27"/>
      <c r="K30" s="24"/>
    </row>
    <row r="31" spans="1:11" ht="17.25" x14ac:dyDescent="0.25">
      <c r="A31" s="14" t="s">
        <v>41</v>
      </c>
      <c r="B31" s="14" t="s">
        <v>14</v>
      </c>
      <c r="C31" s="15">
        <v>0.67414062499999994</v>
      </c>
      <c r="D31" s="14">
        <v>12.8</v>
      </c>
      <c r="E31" s="8">
        <f t="shared" si="0"/>
        <v>8.6300000000000008</v>
      </c>
      <c r="F31" s="16">
        <v>0</v>
      </c>
      <c r="G31" s="8">
        <f t="shared" si="1"/>
        <v>0</v>
      </c>
      <c r="H31" s="8">
        <f t="shared" si="2"/>
        <v>8.6300000000000008</v>
      </c>
      <c r="I31" s="8"/>
      <c r="J31" s="23"/>
      <c r="K31" s="24"/>
    </row>
    <row r="32" spans="1:11" ht="17.25" x14ac:dyDescent="0.25">
      <c r="A32" s="14" t="s">
        <v>184</v>
      </c>
      <c r="B32" s="14" t="s">
        <v>14</v>
      </c>
      <c r="C32" s="15">
        <v>0.140625</v>
      </c>
      <c r="D32" s="14">
        <v>32</v>
      </c>
      <c r="E32" s="8">
        <f t="shared" si="0"/>
        <v>4.5</v>
      </c>
      <c r="F32" s="16">
        <v>0</v>
      </c>
      <c r="G32" s="8">
        <f t="shared" si="1"/>
        <v>0</v>
      </c>
      <c r="H32" s="8">
        <f t="shared" si="2"/>
        <v>4.5</v>
      </c>
      <c r="I32" s="8"/>
      <c r="J32" s="24"/>
      <c r="K32" s="24"/>
    </row>
    <row r="33" spans="1:11" ht="17.25" x14ac:dyDescent="0.25">
      <c r="A33" s="14" t="s">
        <v>155</v>
      </c>
      <c r="B33" s="14" t="s">
        <v>14</v>
      </c>
      <c r="C33" s="15">
        <v>6.7</v>
      </c>
      <c r="D33" s="14">
        <v>3</v>
      </c>
      <c r="E33" s="8">
        <f t="shared" si="0"/>
        <v>20.100000000000001</v>
      </c>
      <c r="F33" s="16">
        <v>0</v>
      </c>
      <c r="G33" s="8">
        <f t="shared" si="1"/>
        <v>0</v>
      </c>
      <c r="H33" s="8">
        <f t="shared" si="2"/>
        <v>20.100000000000001</v>
      </c>
      <c r="I33" s="8"/>
      <c r="J33" s="24"/>
      <c r="K33" s="24"/>
    </row>
    <row r="34" spans="1:11" ht="17.25" x14ac:dyDescent="0.25">
      <c r="A34" s="14" t="s">
        <v>156</v>
      </c>
      <c r="B34" s="14" t="s">
        <v>14</v>
      </c>
      <c r="C34" s="15">
        <v>0.6640625</v>
      </c>
      <c r="D34" s="14">
        <v>25</v>
      </c>
      <c r="E34" s="8">
        <f t="shared" si="0"/>
        <v>16.600000000000001</v>
      </c>
      <c r="F34" s="16">
        <v>0</v>
      </c>
      <c r="G34" s="8">
        <f t="shared" si="1"/>
        <v>0</v>
      </c>
      <c r="H34" s="8">
        <f t="shared" si="2"/>
        <v>16.600000000000001</v>
      </c>
      <c r="I34" s="8"/>
      <c r="J34" s="24"/>
      <c r="K34" s="24"/>
    </row>
    <row r="35" spans="1:11" ht="17.25" x14ac:dyDescent="0.25">
      <c r="A35" s="14" t="s">
        <v>157</v>
      </c>
      <c r="B35" s="14" t="s">
        <v>14</v>
      </c>
      <c r="C35" s="15">
        <v>1.47484375</v>
      </c>
      <c r="D35" s="14">
        <v>24</v>
      </c>
      <c r="E35" s="8">
        <f t="shared" si="0"/>
        <v>35.4</v>
      </c>
      <c r="F35" s="16">
        <v>0</v>
      </c>
      <c r="G35" s="8">
        <f t="shared" si="1"/>
        <v>0</v>
      </c>
      <c r="H35" s="8">
        <f t="shared" si="2"/>
        <v>35.4</v>
      </c>
      <c r="I35" s="8"/>
      <c r="J35" s="24"/>
      <c r="K35" s="24"/>
    </row>
    <row r="36" spans="1:11" ht="17.25" x14ac:dyDescent="0.25">
      <c r="A36" s="14" t="s">
        <v>158</v>
      </c>
      <c r="B36" s="14" t="s">
        <v>14</v>
      </c>
      <c r="C36" s="15">
        <v>14.5</v>
      </c>
      <c r="D36" s="14">
        <v>1.5</v>
      </c>
      <c r="E36" s="8">
        <f t="shared" si="0"/>
        <v>21.75</v>
      </c>
      <c r="F36" s="16">
        <v>0</v>
      </c>
      <c r="G36" s="8">
        <f t="shared" si="1"/>
        <v>0</v>
      </c>
      <c r="H36" s="8">
        <f t="shared" si="2"/>
        <v>21.75</v>
      </c>
      <c r="I36" s="8"/>
      <c r="J36" s="25"/>
      <c r="K36" s="24"/>
    </row>
    <row r="37" spans="1:11" ht="17.25" x14ac:dyDescent="0.25">
      <c r="A37" s="14" t="s">
        <v>46</v>
      </c>
      <c r="B37" s="14" t="s">
        <v>14</v>
      </c>
      <c r="C37" s="15">
        <v>0.67046874999999995</v>
      </c>
      <c r="D37" s="14">
        <v>24</v>
      </c>
      <c r="E37" s="8">
        <f t="shared" si="0"/>
        <v>16.09</v>
      </c>
      <c r="F37" s="16">
        <v>0</v>
      </c>
      <c r="G37" s="8">
        <f t="shared" si="1"/>
        <v>0</v>
      </c>
      <c r="H37" s="8">
        <f t="shared" si="2"/>
        <v>16.09</v>
      </c>
      <c r="J37" s="24"/>
      <c r="K37" s="24"/>
    </row>
    <row r="38" spans="1:11" x14ac:dyDescent="0.25">
      <c r="A38" s="13" t="s">
        <v>16</v>
      </c>
      <c r="I38" s="8"/>
      <c r="J38" s="25"/>
      <c r="K38" s="24"/>
    </row>
    <row r="39" spans="1:11" ht="17.25" x14ac:dyDescent="0.25">
      <c r="A39" s="14" t="s">
        <v>59</v>
      </c>
      <c r="B39" s="14" t="s">
        <v>14</v>
      </c>
      <c r="C39" s="15">
        <v>1.1299999999999999</v>
      </c>
      <c r="D39" s="14">
        <v>8</v>
      </c>
      <c r="E39" s="8">
        <f>ROUND(C39*D39,2)</f>
        <v>9.0399999999999991</v>
      </c>
      <c r="F39" s="16">
        <v>0</v>
      </c>
      <c r="G39" s="8">
        <f>ROUND(E39*F39,2)</f>
        <v>0</v>
      </c>
      <c r="H39" s="8">
        <f>ROUND(E39-G39,2)</f>
        <v>9.0399999999999991</v>
      </c>
      <c r="J39" s="24"/>
      <c r="K39" s="24"/>
    </row>
    <row r="40" spans="1:11" x14ac:dyDescent="0.25">
      <c r="A40" s="13" t="s">
        <v>13</v>
      </c>
      <c r="I40" s="8"/>
      <c r="J40" s="25"/>
      <c r="K40" s="24"/>
    </row>
    <row r="41" spans="1:11" ht="17.25" x14ac:dyDescent="0.25">
      <c r="A41" s="14" t="s">
        <v>177</v>
      </c>
      <c r="B41" s="14" t="s">
        <v>14</v>
      </c>
      <c r="C41" s="15">
        <v>0.72</v>
      </c>
      <c r="D41" s="14">
        <v>8</v>
      </c>
      <c r="E41" s="8">
        <f>ROUND(C41*D41,2)</f>
        <v>5.76</v>
      </c>
      <c r="F41" s="16">
        <v>0</v>
      </c>
      <c r="G41" s="8">
        <f>ROUND(E41*F41,2)</f>
        <v>0</v>
      </c>
      <c r="H41" s="8">
        <f>ROUND(E41-G41,2)</f>
        <v>5.76</v>
      </c>
      <c r="J41" s="24"/>
      <c r="K41" s="24"/>
    </row>
    <row r="42" spans="1:11" x14ac:dyDescent="0.25">
      <c r="A42" s="13" t="s">
        <v>19</v>
      </c>
      <c r="J42" s="24"/>
      <c r="K42" s="24"/>
    </row>
    <row r="43" spans="1:11" x14ac:dyDescent="0.25">
      <c r="A43" s="13" t="s">
        <v>24</v>
      </c>
      <c r="I43" s="8"/>
      <c r="J43" s="24"/>
      <c r="K43" s="24"/>
    </row>
    <row r="44" spans="1:11" x14ac:dyDescent="0.25">
      <c r="A44" s="14" t="s">
        <v>25</v>
      </c>
      <c r="B44" s="14" t="s">
        <v>26</v>
      </c>
      <c r="C44" s="15">
        <v>4.5</v>
      </c>
      <c r="D44" s="14">
        <v>1</v>
      </c>
      <c r="E44" s="8">
        <f>ROUND(C44*D44,2)</f>
        <v>4.5</v>
      </c>
      <c r="F44" s="16">
        <v>0</v>
      </c>
      <c r="G44" s="8">
        <f>ROUND(E44*F44,2)</f>
        <v>0</v>
      </c>
      <c r="H44" s="8">
        <f>ROUND(E44-G44,2)</f>
        <v>4.5</v>
      </c>
      <c r="J44" s="24"/>
      <c r="K44" s="24"/>
    </row>
    <row r="45" spans="1:11" x14ac:dyDescent="0.25">
      <c r="A45" s="14" t="s">
        <v>96</v>
      </c>
      <c r="B45" s="14" t="s">
        <v>26</v>
      </c>
      <c r="C45" s="15">
        <v>0.65</v>
      </c>
      <c r="D45" s="14">
        <v>1</v>
      </c>
      <c r="E45" s="8">
        <f>ROUND(C45*D45,2)</f>
        <v>0.65</v>
      </c>
      <c r="F45" s="16">
        <v>0</v>
      </c>
      <c r="G45" s="8">
        <f>ROUND(E45*F45,2)</f>
        <v>0</v>
      </c>
      <c r="H45" s="8">
        <f>ROUND(E45-G45,2)</f>
        <v>0.65</v>
      </c>
      <c r="J45" s="24"/>
      <c r="K45" s="24"/>
    </row>
    <row r="46" spans="1:11" x14ac:dyDescent="0.25">
      <c r="A46" s="13" t="s">
        <v>49</v>
      </c>
      <c r="I46" s="8"/>
      <c r="J46" s="24"/>
      <c r="K46" s="24"/>
    </row>
    <row r="47" spans="1:11" x14ac:dyDescent="0.25">
      <c r="A47" s="14" t="s">
        <v>27</v>
      </c>
      <c r="B47" s="14" t="s">
        <v>26</v>
      </c>
      <c r="C47" s="15">
        <v>8</v>
      </c>
      <c r="D47" s="14">
        <v>1</v>
      </c>
      <c r="E47" s="8">
        <f>ROUND(C47*D47,2)</f>
        <v>8</v>
      </c>
      <c r="F47" s="16">
        <v>0</v>
      </c>
      <c r="G47" s="8">
        <f>ROUND(E47*F47,2)</f>
        <v>0</v>
      </c>
      <c r="H47" s="8">
        <f>ROUND(E47-G47,2)</f>
        <v>8</v>
      </c>
      <c r="I47" s="8"/>
      <c r="J47" s="24"/>
      <c r="K47" s="24"/>
    </row>
    <row r="48" spans="1:11" x14ac:dyDescent="0.25">
      <c r="A48" s="13" t="s">
        <v>53</v>
      </c>
      <c r="I48" s="8"/>
      <c r="J48" s="24"/>
      <c r="K48" s="24"/>
    </row>
    <row r="49" spans="1:11" x14ac:dyDescent="0.25">
      <c r="A49" s="14" t="s">
        <v>54</v>
      </c>
      <c r="B49" s="14" t="s">
        <v>26</v>
      </c>
      <c r="C49" s="15">
        <v>32</v>
      </c>
      <c r="D49" s="14">
        <v>1</v>
      </c>
      <c r="E49" s="8">
        <f>ROUND(C49*D49,2)</f>
        <v>32</v>
      </c>
      <c r="F49" s="16">
        <v>0</v>
      </c>
      <c r="G49" s="8">
        <f>ROUND(E49*F49,2)</f>
        <v>0</v>
      </c>
      <c r="H49" s="8">
        <f>ROUND(E49-G49,2)</f>
        <v>32</v>
      </c>
      <c r="J49" s="24"/>
      <c r="K49" s="24"/>
    </row>
    <row r="50" spans="1:11" x14ac:dyDescent="0.25">
      <c r="A50" s="13" t="s">
        <v>28</v>
      </c>
      <c r="I50" s="8"/>
      <c r="J50" s="24"/>
      <c r="K50" s="24"/>
    </row>
    <row r="51" spans="1:11" x14ac:dyDescent="0.25">
      <c r="A51" s="14" t="s">
        <v>29</v>
      </c>
      <c r="B51" s="14" t="s">
        <v>30</v>
      </c>
      <c r="C51" s="15">
        <v>14.83</v>
      </c>
      <c r="D51" s="126">
        <v>0.5037086985839514</v>
      </c>
      <c r="E51" s="8">
        <f>ROUND(C51*D51,2)</f>
        <v>7.47</v>
      </c>
      <c r="F51" s="16">
        <v>0</v>
      </c>
      <c r="G51" s="8">
        <f>ROUND(E51*F51,2)</f>
        <v>0</v>
      </c>
      <c r="H51" s="8">
        <f>ROUND(E51-G51,2)</f>
        <v>7.47</v>
      </c>
      <c r="I51" s="8"/>
      <c r="J51" s="27"/>
      <c r="K51" s="24"/>
    </row>
    <row r="52" spans="1:11" x14ac:dyDescent="0.25">
      <c r="A52" s="14" t="s">
        <v>31</v>
      </c>
      <c r="B52" s="14" t="s">
        <v>30</v>
      </c>
      <c r="C52" s="15">
        <v>14.83</v>
      </c>
      <c r="D52" s="126">
        <v>0.34861766689143625</v>
      </c>
      <c r="E52" s="8">
        <f>ROUND(C52*D52,2)</f>
        <v>5.17</v>
      </c>
      <c r="F52" s="16">
        <v>0</v>
      </c>
      <c r="G52" s="8">
        <f>ROUND(E52*F52,2)</f>
        <v>0</v>
      </c>
      <c r="H52" s="8">
        <f>ROUND(E52-G52,2)</f>
        <v>5.17</v>
      </c>
      <c r="I52" s="8"/>
      <c r="J52" s="24"/>
      <c r="K52" s="24"/>
    </row>
    <row r="53" spans="1:11" x14ac:dyDescent="0.25">
      <c r="A53" s="13" t="s">
        <v>58</v>
      </c>
      <c r="B53" s="14"/>
      <c r="C53" s="15"/>
      <c r="D53" s="14"/>
      <c r="F53" s="16"/>
      <c r="G53" s="8"/>
      <c r="H53" s="8"/>
      <c r="I53" s="8"/>
      <c r="J53" s="24"/>
      <c r="K53" s="24"/>
    </row>
    <row r="54" spans="1:11" x14ac:dyDescent="0.25">
      <c r="A54" s="14" t="s">
        <v>32</v>
      </c>
      <c r="B54" s="14" t="s">
        <v>30</v>
      </c>
      <c r="C54" s="15">
        <v>14.83</v>
      </c>
      <c r="D54" s="126">
        <v>3.5018618863523265</v>
      </c>
      <c r="E54" s="8">
        <f>ROUND(C54*D54,2)</f>
        <v>51.93</v>
      </c>
      <c r="F54" s="16">
        <v>0</v>
      </c>
      <c r="G54" s="8">
        <f>ROUND(E54*F54,2)</f>
        <v>0</v>
      </c>
      <c r="H54" s="8">
        <f>ROUND(E54-G54,2)</f>
        <v>51.93</v>
      </c>
      <c r="I54" s="8"/>
      <c r="J54" s="24"/>
      <c r="K54" s="24"/>
    </row>
    <row r="55" spans="1:11" x14ac:dyDescent="0.25">
      <c r="A55" s="13" t="s">
        <v>33</v>
      </c>
      <c r="I55" s="8"/>
      <c r="J55" s="24"/>
      <c r="K55" s="24"/>
    </row>
    <row r="56" spans="1:11" x14ac:dyDescent="0.25">
      <c r="A56" s="14" t="s">
        <v>29</v>
      </c>
      <c r="B56" s="14" t="s">
        <v>34</v>
      </c>
      <c r="C56" s="15">
        <v>2.46</v>
      </c>
      <c r="D56" s="20">
        <v>3.2851812996180412</v>
      </c>
      <c r="E56" s="8">
        <f>ROUND(C56*D56,2)</f>
        <v>8.08</v>
      </c>
      <c r="F56" s="16">
        <v>0</v>
      </c>
      <c r="G56" s="8">
        <f>ROUND(E56*F56,2)</f>
        <v>0</v>
      </c>
      <c r="H56" s="8">
        <f>ROUND(E56-G56,2)</f>
        <v>8.08</v>
      </c>
      <c r="J56" s="26"/>
      <c r="K56" s="24"/>
    </row>
    <row r="57" spans="1:11" x14ac:dyDescent="0.25">
      <c r="A57" s="14" t="s">
        <v>31</v>
      </c>
      <c r="B57" s="14" t="s">
        <v>34</v>
      </c>
      <c r="C57" s="15">
        <v>2.46</v>
      </c>
      <c r="D57" s="20">
        <v>3.5954285714285708</v>
      </c>
      <c r="E57" s="8">
        <f>ROUND(C57*D57,2)</f>
        <v>8.84</v>
      </c>
      <c r="F57" s="16">
        <v>0</v>
      </c>
      <c r="G57" s="8">
        <f>ROUND(E57*F57,2)</f>
        <v>0</v>
      </c>
      <c r="H57" s="8">
        <f>ROUND(E57-G57,2)</f>
        <v>8.84</v>
      </c>
      <c r="I57" s="8"/>
      <c r="J57" s="25"/>
      <c r="K57" s="24"/>
    </row>
    <row r="58" spans="1:11" x14ac:dyDescent="0.25">
      <c r="A58" s="14" t="s">
        <v>35</v>
      </c>
      <c r="B58" s="14" t="s">
        <v>34</v>
      </c>
      <c r="C58" s="15">
        <v>2.46</v>
      </c>
      <c r="D58" s="20">
        <v>35.43571428571429</v>
      </c>
      <c r="E58" s="8">
        <f>ROUND(C58*D58,2)</f>
        <v>87.17</v>
      </c>
      <c r="F58" s="16">
        <v>0</v>
      </c>
      <c r="G58" s="8">
        <f>ROUND(E58*F58,2)</f>
        <v>0</v>
      </c>
      <c r="H58" s="8">
        <f>ROUND(E58-G58,2)</f>
        <v>87.17</v>
      </c>
      <c r="I58" s="8"/>
      <c r="J58" s="24"/>
      <c r="K58" s="24"/>
    </row>
    <row r="59" spans="1:11" x14ac:dyDescent="0.25">
      <c r="A59" s="13" t="s">
        <v>36</v>
      </c>
      <c r="I59" s="8"/>
      <c r="J59" s="24"/>
      <c r="K59" s="24"/>
    </row>
    <row r="60" spans="1:11" x14ac:dyDescent="0.25">
      <c r="A60" s="14" t="s">
        <v>60</v>
      </c>
      <c r="B60" s="14" t="s">
        <v>26</v>
      </c>
      <c r="C60" s="15">
        <v>7.46942454081438</v>
      </c>
      <c r="D60" s="14">
        <v>1</v>
      </c>
      <c r="E60" s="8">
        <f>ROUND(C60*D60,2)</f>
        <v>7.47</v>
      </c>
      <c r="F60" s="16">
        <v>0</v>
      </c>
      <c r="G60" s="8">
        <f>ROUND(E60*F60,2)</f>
        <v>0</v>
      </c>
      <c r="H60" s="8">
        <f t="shared" ref="H60:H70" si="3">ROUND(E60-G60,2)</f>
        <v>7.47</v>
      </c>
      <c r="I60" s="18"/>
      <c r="J60" s="24"/>
      <c r="K60" s="24"/>
    </row>
    <row r="61" spans="1:11" x14ac:dyDescent="0.25">
      <c r="A61" s="14" t="s">
        <v>31</v>
      </c>
      <c r="B61" s="14" t="s">
        <v>26</v>
      </c>
      <c r="C61" s="15">
        <v>20.507040751111052</v>
      </c>
      <c r="D61" s="14">
        <v>1</v>
      </c>
      <c r="E61" s="8">
        <f>ROUND(C61*D61,2)</f>
        <v>20.51</v>
      </c>
      <c r="F61" s="16">
        <v>0</v>
      </c>
      <c r="G61" s="8">
        <f>ROUND(E61*F61,2)</f>
        <v>0</v>
      </c>
      <c r="H61" s="8">
        <f t="shared" si="3"/>
        <v>20.51</v>
      </c>
      <c r="I61" s="12"/>
      <c r="J61" s="24"/>
      <c r="K61" s="24"/>
    </row>
    <row r="62" spans="1:11" x14ac:dyDescent="0.25">
      <c r="A62" s="14" t="s">
        <v>35</v>
      </c>
      <c r="B62" s="14" t="s">
        <v>26</v>
      </c>
      <c r="C62" s="15">
        <v>11.298437499999999</v>
      </c>
      <c r="D62" s="14">
        <v>1</v>
      </c>
      <c r="E62" s="8">
        <f>ROUND(C62*D62,2)</f>
        <v>11.3</v>
      </c>
      <c r="F62" s="16">
        <v>0</v>
      </c>
      <c r="G62" s="8">
        <f>ROUND(E62*F62,2)</f>
        <v>0</v>
      </c>
      <c r="H62" s="8">
        <f t="shared" si="3"/>
        <v>11.3</v>
      </c>
      <c r="I62" s="12"/>
      <c r="J62" s="24"/>
      <c r="K62" s="24"/>
    </row>
    <row r="63" spans="1:11" x14ac:dyDescent="0.25">
      <c r="A63" s="13" t="s">
        <v>20</v>
      </c>
      <c r="I63" s="8"/>
      <c r="J63" s="24"/>
      <c r="K63" s="24"/>
    </row>
    <row r="64" spans="1:11" x14ac:dyDescent="0.25">
      <c r="A64" s="14" t="s">
        <v>21</v>
      </c>
      <c r="B64" s="14" t="s">
        <v>9</v>
      </c>
      <c r="C64" s="15">
        <v>0.25</v>
      </c>
      <c r="D64" s="14">
        <v>190</v>
      </c>
      <c r="E64" s="8">
        <f>ROUND(C64*D64,2)</f>
        <v>47.5</v>
      </c>
      <c r="F64" s="16">
        <v>0</v>
      </c>
      <c r="G64" s="8">
        <f>ROUND(E64*F64,2)</f>
        <v>0</v>
      </c>
      <c r="H64" s="8">
        <f>ROUND(E64-G64,2)</f>
        <v>47.5</v>
      </c>
      <c r="J64" s="24"/>
      <c r="K64" s="24"/>
    </row>
    <row r="65" spans="1:11" x14ac:dyDescent="0.25">
      <c r="A65" s="13" t="s">
        <v>22</v>
      </c>
      <c r="I65" s="8"/>
      <c r="J65" s="24"/>
      <c r="K65" s="24"/>
    </row>
    <row r="66" spans="1:11" x14ac:dyDescent="0.25">
      <c r="A66" s="14" t="s">
        <v>23</v>
      </c>
      <c r="B66" s="14" t="s">
        <v>9</v>
      </c>
      <c r="C66" s="15">
        <v>0.4</v>
      </c>
      <c r="D66" s="14">
        <v>190</v>
      </c>
      <c r="E66" s="8">
        <f>ROUND(C66*D66,2)</f>
        <v>76</v>
      </c>
      <c r="F66" s="16">
        <v>0</v>
      </c>
      <c r="G66" s="8">
        <f>ROUND(E66*F66,2)</f>
        <v>0</v>
      </c>
      <c r="H66" s="8">
        <f>ROUND(E66-G66,2)</f>
        <v>76</v>
      </c>
      <c r="J66" s="24"/>
      <c r="K66" s="24"/>
    </row>
    <row r="67" spans="1:11" ht="15" customHeight="1" x14ac:dyDescent="0.25">
      <c r="A67" s="14" t="s">
        <v>64</v>
      </c>
      <c r="B67" s="14" t="s">
        <v>9</v>
      </c>
      <c r="C67" s="15">
        <v>1.35E-2</v>
      </c>
      <c r="D67" s="14">
        <f>D11</f>
        <v>190</v>
      </c>
      <c r="E67" s="8">
        <f>ROUND(C67*D67,2)</f>
        <v>2.57</v>
      </c>
      <c r="F67" s="16">
        <v>0</v>
      </c>
      <c r="G67" s="8">
        <f>ROUND(E67*F67,2)</f>
        <v>0</v>
      </c>
      <c r="H67" s="8">
        <f t="shared" si="3"/>
        <v>2.57</v>
      </c>
      <c r="I67" s="12"/>
      <c r="J67" s="24"/>
      <c r="K67" s="24"/>
    </row>
    <row r="68" spans="1:11" x14ac:dyDescent="0.25">
      <c r="A68" s="9" t="s">
        <v>37</v>
      </c>
      <c r="B68" s="9" t="s">
        <v>142</v>
      </c>
      <c r="C68" s="81">
        <v>8.2500000000000004E-2</v>
      </c>
      <c r="D68" s="82">
        <f>SUM(H19:H62)</f>
        <v>817.04</v>
      </c>
      <c r="E68" s="2">
        <f>(C68*0.5)*D68</f>
        <v>33.7029</v>
      </c>
      <c r="F68" s="11">
        <v>0</v>
      </c>
      <c r="G68" s="2">
        <f>ROUND(E68*F68,2)</f>
        <v>0</v>
      </c>
      <c r="H68" s="2">
        <f t="shared" si="3"/>
        <v>33.700000000000003</v>
      </c>
      <c r="J68" s="24"/>
      <c r="K68" s="24"/>
    </row>
    <row r="69" spans="1:11" x14ac:dyDescent="0.25">
      <c r="A69" s="7" t="s">
        <v>126</v>
      </c>
      <c r="E69" s="8">
        <f>SUM(E19:E68)</f>
        <v>976.81290000000001</v>
      </c>
      <c r="G69" s="12">
        <f>SUM(G21:G68)</f>
        <v>0</v>
      </c>
      <c r="H69" s="12">
        <f t="shared" si="3"/>
        <v>976.81</v>
      </c>
      <c r="J69" s="24"/>
      <c r="K69" s="24"/>
    </row>
    <row r="70" spans="1:11" x14ac:dyDescent="0.25">
      <c r="A70" s="7" t="s">
        <v>127</v>
      </c>
      <c r="E70" s="21">
        <f>+E13-E69</f>
        <v>125.18709999999999</v>
      </c>
      <c r="G70" s="12">
        <f>+G11-G69</f>
        <v>275.5</v>
      </c>
      <c r="H70" s="22">
        <f t="shared" si="3"/>
        <v>-150.31</v>
      </c>
      <c r="I70" s="8"/>
      <c r="J70" s="24"/>
      <c r="K70" s="24"/>
    </row>
    <row r="71" spans="1:11" ht="6.75" customHeight="1" x14ac:dyDescent="0.25">
      <c r="A71" t="s">
        <v>10</v>
      </c>
      <c r="I71" s="8"/>
      <c r="J71" s="24"/>
      <c r="K71" s="24"/>
    </row>
    <row r="72" spans="1:11" x14ac:dyDescent="0.25">
      <c r="A72" s="7" t="s">
        <v>130</v>
      </c>
      <c r="I72" s="18"/>
      <c r="J72" s="23"/>
      <c r="K72" s="23"/>
    </row>
    <row r="73" spans="1:11" x14ac:dyDescent="0.25">
      <c r="A73" s="14" t="s">
        <v>52</v>
      </c>
      <c r="B73" s="14" t="s">
        <v>26</v>
      </c>
      <c r="C73" s="15">
        <v>44.02322520396082</v>
      </c>
      <c r="D73" s="14">
        <v>1</v>
      </c>
      <c r="E73" s="8">
        <f>ROUND(C73*D73,2)</f>
        <v>44.02</v>
      </c>
      <c r="F73" s="16">
        <v>0</v>
      </c>
      <c r="G73" s="8">
        <f>ROUND(E73*F73,2)</f>
        <v>0</v>
      </c>
      <c r="H73" s="8">
        <f t="shared" ref="H73:H79" si="4">ROUND(E73-G73,2)</f>
        <v>44.02</v>
      </c>
      <c r="I73" s="12"/>
      <c r="J73" s="23"/>
      <c r="K73" s="23"/>
    </row>
    <row r="74" spans="1:11" x14ac:dyDescent="0.25">
      <c r="A74" s="14" t="s">
        <v>31</v>
      </c>
      <c r="B74" s="14" t="s">
        <v>26</v>
      </c>
      <c r="C74" s="15">
        <v>91.410400701171724</v>
      </c>
      <c r="D74" s="14">
        <v>1</v>
      </c>
      <c r="E74" s="8">
        <f>ROUND(C74*D74,2)</f>
        <v>91.41</v>
      </c>
      <c r="F74" s="16">
        <v>0</v>
      </c>
      <c r="G74" s="8">
        <f>ROUND(E74*F74,2)</f>
        <v>0</v>
      </c>
      <c r="H74" s="8">
        <f t="shared" si="4"/>
        <v>91.41</v>
      </c>
      <c r="I74" s="12"/>
      <c r="J74" s="23"/>
      <c r="K74" s="23"/>
    </row>
    <row r="75" spans="1:11" x14ac:dyDescent="0.25">
      <c r="A75" s="9" t="s">
        <v>35</v>
      </c>
      <c r="B75" s="9" t="s">
        <v>26</v>
      </c>
      <c r="C75" s="10">
        <v>80.206130048143748</v>
      </c>
      <c r="D75" s="9">
        <v>1</v>
      </c>
      <c r="E75" s="2">
        <f>ROUND(C75*D75,2)</f>
        <v>80.209999999999994</v>
      </c>
      <c r="F75" s="11">
        <v>0</v>
      </c>
      <c r="G75" s="2">
        <f>ROUND(E75*F75,2)</f>
        <v>0</v>
      </c>
      <c r="H75" s="2">
        <f t="shared" si="4"/>
        <v>80.209999999999994</v>
      </c>
      <c r="I75" s="12"/>
      <c r="J75" s="23"/>
      <c r="K75" s="23"/>
    </row>
    <row r="76" spans="1:11" x14ac:dyDescent="0.25">
      <c r="A76" s="9" t="s">
        <v>65</v>
      </c>
      <c r="B76" s="9" t="s">
        <v>26</v>
      </c>
      <c r="C76" s="10">
        <v>6.7716812952566272</v>
      </c>
      <c r="D76" s="9">
        <v>1</v>
      </c>
      <c r="E76" s="2">
        <f>ROUND(C76*D76,2)</f>
        <v>6.77</v>
      </c>
      <c r="F76" s="11">
        <v>0</v>
      </c>
      <c r="G76" s="2">
        <f>ROUND(E76*F76,2)</f>
        <v>0</v>
      </c>
      <c r="H76" s="2">
        <f t="shared" si="4"/>
        <v>6.77</v>
      </c>
      <c r="I76" s="12"/>
      <c r="J76" s="23"/>
      <c r="K76" s="23"/>
    </row>
    <row r="77" spans="1:11" x14ac:dyDescent="0.25">
      <c r="A77" s="7" t="s">
        <v>131</v>
      </c>
      <c r="E77" s="8">
        <f>SUM(E73:E76)</f>
        <v>222.41</v>
      </c>
      <c r="G77" s="12">
        <f>SUM(G73:G76)</f>
        <v>0</v>
      </c>
      <c r="H77" s="12">
        <f t="shared" si="4"/>
        <v>222.41</v>
      </c>
      <c r="J77" s="23"/>
      <c r="K77" s="23"/>
    </row>
    <row r="78" spans="1:11" x14ac:dyDescent="0.25">
      <c r="A78" s="7" t="s">
        <v>132</v>
      </c>
      <c r="E78" s="8">
        <f>+E69+E77</f>
        <v>1199.2229</v>
      </c>
      <c r="G78" s="12">
        <f>+G69+G77</f>
        <v>0</v>
      </c>
      <c r="H78" s="12">
        <f t="shared" si="4"/>
        <v>1199.22</v>
      </c>
      <c r="J78" s="23"/>
      <c r="K78" s="23"/>
    </row>
    <row r="79" spans="1:11" x14ac:dyDescent="0.25">
      <c r="A79" s="7" t="s">
        <v>133</v>
      </c>
      <c r="E79" s="21">
        <f>+E13-E78</f>
        <v>-97.222899999999981</v>
      </c>
      <c r="G79" s="12">
        <f>+G11-G78</f>
        <v>275.5</v>
      </c>
      <c r="H79" s="22">
        <f t="shared" si="4"/>
        <v>-372.72</v>
      </c>
      <c r="J79" s="23"/>
      <c r="K79" s="23"/>
    </row>
    <row r="80" spans="1:11" ht="8.25" customHeight="1" x14ac:dyDescent="0.25">
      <c r="A80" t="s">
        <v>159</v>
      </c>
      <c r="J80" s="23"/>
      <c r="K80" s="23"/>
    </row>
    <row r="81" spans="1:11" x14ac:dyDescent="0.25">
      <c r="A81" s="13" t="s">
        <v>68</v>
      </c>
      <c r="B81" s="135"/>
      <c r="C81" s="135"/>
      <c r="D81" s="135"/>
      <c r="E81" s="135"/>
      <c r="F81" s="135"/>
      <c r="G81" s="135"/>
      <c r="H81" s="135"/>
      <c r="J81" s="23"/>
      <c r="K81" s="23"/>
    </row>
    <row r="82" spans="1:11" x14ac:dyDescent="0.25">
      <c r="A82" s="13" t="s">
        <v>143</v>
      </c>
      <c r="B82" s="135"/>
      <c r="C82" s="135"/>
      <c r="D82" s="135"/>
      <c r="E82" s="135"/>
      <c r="F82" s="135"/>
      <c r="G82" s="135"/>
      <c r="H82" s="135"/>
      <c r="J82" s="24"/>
      <c r="K82" s="24"/>
    </row>
    <row r="83" spans="1:11" ht="17.25" x14ac:dyDescent="0.25">
      <c r="A83" s="14" t="s">
        <v>179</v>
      </c>
      <c r="C83"/>
      <c r="E83"/>
    </row>
    <row r="84" spans="1:11" x14ac:dyDescent="0.25">
      <c r="A84" t="s">
        <v>144</v>
      </c>
      <c r="C84"/>
      <c r="E84"/>
    </row>
    <row r="85" spans="1:11" x14ac:dyDescent="0.25">
      <c r="A85" t="s">
        <v>69</v>
      </c>
      <c r="C85"/>
      <c r="E85"/>
    </row>
    <row r="86" spans="1:11" x14ac:dyDescent="0.25">
      <c r="A86" s="7"/>
    </row>
  </sheetData>
  <mergeCells count="6">
    <mergeCell ref="F8:G8"/>
    <mergeCell ref="A2:A3"/>
    <mergeCell ref="B2:H3"/>
    <mergeCell ref="A5:H5"/>
    <mergeCell ref="A6:H6"/>
    <mergeCell ref="A7:H7"/>
  </mergeCells>
  <pageMargins left="0.75" right="0.75" top="1" bottom="1" header="0.5" footer="0.5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7BA0B-C066-410E-B4BF-B036A82A7025}">
  <sheetPr codeName="Sheet9"/>
  <dimension ref="A1:Z45"/>
  <sheetViews>
    <sheetView workbookViewId="0"/>
  </sheetViews>
  <sheetFormatPr defaultColWidth="8.7109375" defaultRowHeight="12.75" x14ac:dyDescent="0.2"/>
  <cols>
    <col min="1" max="1" width="23.7109375" style="32" customWidth="1"/>
    <col min="2" max="2" width="8.7109375" style="32" bestFit="1" customWidth="1"/>
    <col min="3" max="3" width="26.42578125" style="32" customWidth="1"/>
    <col min="4" max="4" width="45" style="32" customWidth="1"/>
    <col min="5" max="5" width="20.7109375" style="32" bestFit="1" customWidth="1"/>
    <col min="6" max="16384" width="8.7109375" style="32"/>
  </cols>
  <sheetData>
    <row r="1" spans="1:26" s="30" customFormat="1" ht="13.5" thickBot="1" x14ac:dyDescent="0.25"/>
    <row r="2" spans="1:26" ht="15.75" customHeight="1" thickBot="1" x14ac:dyDescent="0.3">
      <c r="A2" s="151" t="s">
        <v>185</v>
      </c>
      <c r="B2" s="152"/>
      <c r="C2" s="152"/>
      <c r="D2" s="152"/>
      <c r="E2" s="31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3.5" customHeight="1" thickBot="1" x14ac:dyDescent="0.25">
      <c r="A3" s="33" t="s">
        <v>71</v>
      </c>
      <c r="B3" s="34" t="s">
        <v>72</v>
      </c>
      <c r="C3" s="35" t="s">
        <v>73</v>
      </c>
      <c r="D3" s="36"/>
      <c r="E3" s="35" t="s">
        <v>74</v>
      </c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2.75" customHeight="1" x14ac:dyDescent="0.2">
      <c r="A4" s="37" t="s">
        <v>75</v>
      </c>
      <c r="B4" s="38" t="s">
        <v>76</v>
      </c>
      <c r="C4" s="39" t="s">
        <v>77</v>
      </c>
      <c r="D4" s="37"/>
      <c r="E4" s="40">
        <v>12.701368682852888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x14ac:dyDescent="0.2">
      <c r="A5" s="41" t="s">
        <v>78</v>
      </c>
      <c r="B5" s="38" t="s">
        <v>79</v>
      </c>
      <c r="C5" s="42" t="s">
        <v>80</v>
      </c>
      <c r="D5" s="43"/>
      <c r="E5" s="44">
        <v>7.8927152755536598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3.5" customHeight="1" x14ac:dyDescent="0.2">
      <c r="A6" s="41" t="s">
        <v>81</v>
      </c>
      <c r="B6" s="38" t="s">
        <v>82</v>
      </c>
      <c r="C6" s="39" t="s">
        <v>77</v>
      </c>
      <c r="D6" s="41"/>
      <c r="E6" s="40">
        <v>8.2425180152377227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x14ac:dyDescent="0.2">
      <c r="A7" s="45" t="s">
        <v>83</v>
      </c>
      <c r="B7" s="38"/>
      <c r="C7" s="39" t="s">
        <v>84</v>
      </c>
      <c r="D7" s="43"/>
      <c r="E7" s="44">
        <v>0.45087718275921151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x14ac:dyDescent="0.2">
      <c r="A8" s="46" t="s">
        <v>85</v>
      </c>
      <c r="B8" s="47"/>
      <c r="C8" s="48" t="s">
        <v>86</v>
      </c>
      <c r="D8" s="43" t="s">
        <v>87</v>
      </c>
      <c r="E8" s="44">
        <v>13</v>
      </c>
      <c r="F8" s="30"/>
      <c r="G8" s="30"/>
      <c r="H8" s="30"/>
      <c r="I8" s="49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x14ac:dyDescent="0.2">
      <c r="A9" s="41" t="s">
        <v>85</v>
      </c>
      <c r="B9" s="38"/>
      <c r="C9" s="48" t="s">
        <v>88</v>
      </c>
      <c r="D9" s="43" t="s">
        <v>89</v>
      </c>
      <c r="E9" s="44">
        <v>65.734999999999999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x14ac:dyDescent="0.2">
      <c r="A10" s="41" t="s">
        <v>90</v>
      </c>
      <c r="B10" s="38" t="s">
        <v>91</v>
      </c>
      <c r="C10" s="48" t="s">
        <v>92</v>
      </c>
      <c r="D10" s="43" t="s">
        <v>161</v>
      </c>
      <c r="E10" s="44">
        <v>195.59326845314325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x14ac:dyDescent="0.2">
      <c r="A11" s="41" t="s">
        <v>94</v>
      </c>
      <c r="B11" s="38"/>
      <c r="C11" s="48" t="s">
        <v>95</v>
      </c>
      <c r="D11" s="43"/>
      <c r="E11" s="44">
        <v>3.6607433875980364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x14ac:dyDescent="0.2">
      <c r="A12" s="41" t="s">
        <v>96</v>
      </c>
      <c r="B12" s="38"/>
      <c r="C12" s="48" t="s">
        <v>97</v>
      </c>
      <c r="D12" s="43"/>
      <c r="E12" s="44">
        <v>2.2440920562614419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3.15" customHeight="1" x14ac:dyDescent="0.2">
      <c r="A13" s="50" t="s">
        <v>98</v>
      </c>
      <c r="B13" s="51"/>
      <c r="C13" s="48" t="s">
        <v>99</v>
      </c>
      <c r="D13" s="53" t="s">
        <v>146</v>
      </c>
      <c r="E13" s="44">
        <v>53.823999999999998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x14ac:dyDescent="0.2">
      <c r="A14" s="50" t="s">
        <v>98</v>
      </c>
      <c r="B14" s="51"/>
      <c r="C14" s="48" t="s">
        <v>99</v>
      </c>
      <c r="D14" s="52" t="s">
        <v>186</v>
      </c>
      <c r="E14" s="44">
        <v>58.71484375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x14ac:dyDescent="0.2">
      <c r="A15" s="50" t="s">
        <v>98</v>
      </c>
      <c r="B15" s="47"/>
      <c r="C15" s="48" t="s">
        <v>99</v>
      </c>
      <c r="D15" s="43" t="s">
        <v>187</v>
      </c>
      <c r="E15" s="44">
        <v>48.694843750000004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x14ac:dyDescent="0.2">
      <c r="A16" s="50" t="s">
        <v>129</v>
      </c>
      <c r="B16" s="38"/>
      <c r="C16" s="48" t="s">
        <v>88</v>
      </c>
      <c r="D16" s="99" t="s">
        <v>149</v>
      </c>
      <c r="E16" s="95">
        <v>84.02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5" x14ac:dyDescent="0.25">
      <c r="A17" s="50" t="s">
        <v>102</v>
      </c>
      <c r="B17" s="54"/>
      <c r="C17" s="48"/>
      <c r="D17" s="56"/>
      <c r="E17" s="101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x14ac:dyDescent="0.2">
      <c r="A18" s="50" t="s">
        <v>98</v>
      </c>
      <c r="B18" s="54"/>
      <c r="C18" s="48" t="s">
        <v>88</v>
      </c>
      <c r="D18" s="56" t="s">
        <v>103</v>
      </c>
      <c r="E18" s="95">
        <v>38.08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x14ac:dyDescent="0.2">
      <c r="A19" s="41" t="s">
        <v>98</v>
      </c>
      <c r="B19" s="38"/>
      <c r="C19" s="48" t="s">
        <v>104</v>
      </c>
      <c r="D19" s="56" t="s">
        <v>105</v>
      </c>
      <c r="E19" s="95">
        <v>19.04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x14ac:dyDescent="0.2">
      <c r="A20" s="41" t="s">
        <v>98</v>
      </c>
      <c r="B20" s="38"/>
      <c r="C20" s="48" t="s">
        <v>106</v>
      </c>
      <c r="D20" s="56" t="s">
        <v>107</v>
      </c>
      <c r="E20" s="95">
        <v>21.3203125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3.5" thickBot="1" x14ac:dyDescent="0.25">
      <c r="A21" s="57" t="s">
        <v>108</v>
      </c>
      <c r="B21" s="58"/>
      <c r="C21" s="59"/>
      <c r="D21" s="43"/>
      <c r="E21" s="6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x14ac:dyDescent="0.2">
      <c r="A22" s="46" t="s">
        <v>109</v>
      </c>
      <c r="B22" s="47" t="s">
        <v>110</v>
      </c>
      <c r="C22" s="61" t="s">
        <v>111</v>
      </c>
      <c r="D22" s="36"/>
      <c r="E22" s="62">
        <v>21.482450880291843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x14ac:dyDescent="0.2">
      <c r="A23" s="46" t="s">
        <v>112</v>
      </c>
      <c r="B23" s="47" t="s">
        <v>113</v>
      </c>
      <c r="C23" s="61" t="s">
        <v>111</v>
      </c>
      <c r="D23" s="63"/>
      <c r="E23" s="64">
        <v>7.2378775283988324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3.5" thickBot="1" x14ac:dyDescent="0.25">
      <c r="A24" s="65" t="s">
        <v>114</v>
      </c>
      <c r="B24" s="66"/>
      <c r="C24" s="67" t="s">
        <v>111</v>
      </c>
      <c r="D24" s="68"/>
      <c r="E24" s="69">
        <v>8.0384786802150892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x14ac:dyDescent="0.2">
      <c r="A25" s="37" t="s">
        <v>115</v>
      </c>
      <c r="B25" s="70"/>
      <c r="C25" s="71"/>
      <c r="D25" s="72"/>
      <c r="E25" s="40">
        <v>1.2202477958660121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3.5" thickBot="1" x14ac:dyDescent="0.25">
      <c r="A26" s="65" t="s">
        <v>116</v>
      </c>
      <c r="B26" s="66" t="s">
        <v>117</v>
      </c>
      <c r="C26" s="67" t="s">
        <v>118</v>
      </c>
      <c r="D26" s="73"/>
      <c r="E26" s="74">
        <v>6.2804297023724605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3.5" thickBot="1" x14ac:dyDescent="0.25">
      <c r="A27" s="75" t="s">
        <v>119</v>
      </c>
      <c r="B27" s="30"/>
      <c r="C27" s="30"/>
      <c r="D27" s="77" t="s">
        <v>128</v>
      </c>
      <c r="E27" s="78">
        <f>SUM(E4:E26)</f>
        <v>677.4740676405504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Field_Activities_Clearfield</vt:lpstr>
      <vt:lpstr>Budget_Clearfield</vt:lpstr>
      <vt:lpstr>Field_Activities_Conventional</vt:lpstr>
      <vt:lpstr>Budget_Conventional</vt:lpstr>
      <vt:lpstr>Field_Activities_FPHybrid</vt:lpstr>
      <vt:lpstr>Budget_FullPageHybrid</vt:lpstr>
      <vt:lpstr>Field_Activities_Hybrid</vt:lpstr>
      <vt:lpstr>Budget_Hybrid</vt:lpstr>
      <vt:lpstr>Field_Activities_MaxAce</vt:lpstr>
      <vt:lpstr>Budget_MaxAce</vt:lpstr>
      <vt:lpstr>Field_Activities_Provisia</vt:lpstr>
      <vt:lpstr>Budget_Provisia</vt:lpstr>
      <vt:lpstr>Field_Activities_Clearfield!Print_Area</vt:lpstr>
      <vt:lpstr>Field_Activities_Conventional!Print_Area</vt:lpstr>
      <vt:lpstr>Field_Activities_FPHybrid!Print_Area</vt:lpstr>
      <vt:lpstr>Field_Activities_Hybrid!Print_Area</vt:lpstr>
      <vt:lpstr>Field_Activities_MaxAce!Print_Area</vt:lpstr>
      <vt:lpstr>Field_Activities_Provisia!Print_Area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2023-11-06T09:45:52Z</dcterms:created>
  <dcterms:modified xsi:type="dcterms:W3CDTF">2025-11-12T00:10:49Z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