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"/>
    </mc:Choice>
  </mc:AlternateContent>
  <xr:revisionPtr revIDLastSave="0" documentId="8_{FB40762C-5353-4C19-AB72-5EC8C98B57F7}" xr6:coauthVersionLast="47" xr6:coauthVersionMax="47" xr10:uidLastSave="{00000000-0000-0000-0000-000000000000}"/>
  <bookViews>
    <workbookView xWindow="44610" yWindow="1050" windowWidth="25305" windowHeight="14430" firstSheet="14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6" i="34" l="1"/>
  <c r="P1188" i="34"/>
  <c r="P1250" i="34"/>
  <c r="P1312" i="34"/>
  <c r="P1374" i="34"/>
  <c r="P1436" i="34"/>
  <c r="P1560" i="34"/>
  <c r="P1498" i="34"/>
  <c r="M1561" i="34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375" i="34"/>
  <c r="L1375" i="34"/>
  <c r="J1375" i="34"/>
  <c r="M1374" i="34"/>
  <c r="L1374" i="34"/>
  <c r="J1374" i="34"/>
  <c r="M1373" i="34"/>
  <c r="L1373" i="34"/>
  <c r="J1373" i="34"/>
  <c r="J1372" i="34"/>
  <c r="L1372" i="34"/>
  <c r="M1372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M1309" i="34"/>
  <c r="L1309" i="34"/>
  <c r="J1309" i="34"/>
  <c r="M1308" i="34"/>
  <c r="L1308" i="34"/>
  <c r="J1308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G3" i="40"/>
  <c r="P16" i="40"/>
  <c r="M1123" i="34"/>
  <c r="L1123" i="34"/>
  <c r="J1123" i="34"/>
  <c r="M1122" i="34"/>
  <c r="L1122" i="34"/>
  <c r="J1122" i="34"/>
  <c r="V11" i="40"/>
  <c r="G10" i="25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M1746" i="34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P1314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BX39" i="32" s="1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<sst xmlns="http://schemas.openxmlformats.org/spreadsheetml/2006/main" count="8715" uniqueCount="1245">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</sst>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60</v>
      </c>
      <c r="Q2" s="1177">
        <f>P2</f>
        <v>60</v>
      </c>
      <c r="R2" s="650">
        <v>220</v>
      </c>
      <c r="S2" s="1177">
        <f>IF(Irrigation!$B$2&lt;3,(Q2*$Q$36)+(R2*$R$36),A1_Link!Q2)</f>
        <v>134.75258568956329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60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60</v>
      </c>
      <c r="L3" s="182"/>
      <c r="M3" s="1190"/>
      <c r="N3" s="3"/>
      <c r="O3" s="648" t="s">
        <v>21</v>
      </c>
      <c r="P3" s="1181">
        <f>Budget!E3</f>
        <v>10.25</v>
      </c>
      <c r="Q3" s="1177">
        <f>P3</f>
        <v>10.25</v>
      </c>
      <c r="R3" s="650">
        <v>4</v>
      </c>
      <c r="S3" s="1177">
        <f>IF(Irrigation!$B$2&lt;3,(Q3*$Q$36)+(R3*$R$36),A1_Link!Q3)</f>
        <v>7.3299771215014342</v>
      </c>
      <c r="T3" s="650"/>
      <c r="U3" s="1190"/>
      <c r="V3" s="3"/>
      <c r="W3" s="3"/>
      <c r="X3" s="648" t="s">
        <v>21</v>
      </c>
      <c r="Y3" s="650">
        <f>Budget!E3</f>
        <v>10.25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44.767499999999998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10.25</v>
      </c>
      <c r="D4" s="3"/>
      <c r="E4" s="1190"/>
      <c r="F4" s="4" t="s">
        <v>786</v>
      </c>
      <c r="G4" s="1189">
        <f>C3</f>
        <v>60</v>
      </c>
      <c r="H4" s="3"/>
      <c r="I4" s="1190"/>
      <c r="J4" s="651" t="s">
        <v>493</v>
      </c>
      <c r="K4" s="1245">
        <f>C4</f>
        <v>10.25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60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44.767499999999998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10.25</v>
      </c>
      <c r="H6" s="3"/>
      <c r="I6" s="1190"/>
      <c r="J6" s="652" t="s">
        <v>231</v>
      </c>
      <c r="K6" s="173">
        <f>K3*K4*(K5)</f>
        <v>615</v>
      </c>
      <c r="L6" s="182"/>
      <c r="M6" s="1190"/>
      <c r="N6" s="3"/>
      <c r="O6" s="648" t="s">
        <v>481</v>
      </c>
      <c r="P6" s="1181">
        <f>Budget!F6</f>
        <v>89.534999999999997</v>
      </c>
      <c r="Q6" s="1177">
        <f t="shared" ref="Q6:Q26" si="0">P6</f>
        <v>89.534999999999997</v>
      </c>
      <c r="R6" s="650">
        <v>125.73</v>
      </c>
      <c r="S6" s="1177">
        <f>IF(Irrigation!$B$2&lt;3,(Q6*$Q$36)+(R6*$R$36),A1_Link!Q6)</f>
        <v>106.4454364939609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48.975277803302731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393.76119814709739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36.450000000000003</v>
      </c>
      <c r="AI7" s="3"/>
    </row>
    <row r="8" spans="2:35" ht="13.9" x14ac:dyDescent="0.4">
      <c r="B8" s="1185" t="s">
        <v>223</v>
      </c>
      <c r="C8" s="1186">
        <f>Budget!F6</f>
        <v>89.534999999999997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36.450000000000003</v>
      </c>
      <c r="Q8" s="1177">
        <f t="shared" si="0"/>
        <v>36.450000000000003</v>
      </c>
      <c r="R8" s="650">
        <v>30</v>
      </c>
      <c r="S8" s="1177">
        <f>IF(Irrigation!$B$2&lt;3,(Q8*$Q$36)+(R8*$R$36),A1_Link!Q8)</f>
        <v>33.436536389389481</v>
      </c>
      <c r="T8" s="650"/>
      <c r="U8" s="1190"/>
      <c r="V8" s="3"/>
      <c r="W8" s="3"/>
      <c r="X8" s="648" t="s">
        <v>1</v>
      </c>
      <c r="Y8" s="650">
        <f>Budget!F36</f>
        <v>16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58.45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353.9883994842366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10.142451069442787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99.604062499999998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16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10.353233118004514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60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68.630156249999999</v>
      </c>
      <c r="AI10" s="3"/>
    </row>
    <row r="11" spans="2:35" ht="13.9" x14ac:dyDescent="0.4">
      <c r="B11" s="1185" t="s">
        <v>225</v>
      </c>
      <c r="C11" s="1186">
        <f>SUM(Budget!F20:F23)</f>
        <v>58</v>
      </c>
      <c r="D11" s="3"/>
      <c r="E11" s="1190"/>
      <c r="F11" s="1185" t="s">
        <v>223</v>
      </c>
      <c r="G11" s="1186">
        <f>C8</f>
        <v>89.534999999999997</v>
      </c>
      <c r="H11" s="3"/>
      <c r="I11" s="1190"/>
      <c r="J11" s="648" t="s">
        <v>789</v>
      </c>
      <c r="K11" s="665">
        <f>K30+SUM(K32:K35)</f>
        <v>54.829002113255953</v>
      </c>
      <c r="L11" s="182">
        <v>58.670258247720405</v>
      </c>
      <c r="M11" s="1190"/>
      <c r="N11" s="3"/>
      <c r="O11" s="648" t="s">
        <v>183</v>
      </c>
      <c r="P11" s="1181">
        <f>Budget!F14</f>
        <v>68.630156249999999</v>
      </c>
      <c r="Q11" s="1177">
        <f t="shared" si="0"/>
        <v>68.630156249999999</v>
      </c>
      <c r="R11" s="650">
        <v>23.8</v>
      </c>
      <c r="S11" s="1177">
        <f>IF(Irrigation!$B$2&lt;3,(Q11*$Q$36)+(R11*$R$36),A1_Link!Q11)</f>
        <v>47.685343146533526</v>
      </c>
      <c r="T11" s="650"/>
      <c r="U11" s="1190"/>
      <c r="V11" s="3"/>
      <c r="W11" s="3"/>
      <c r="X11" s="648" t="s">
        <v>811</v>
      </c>
      <c r="Y11" s="650">
        <f>Budget!F27</f>
        <v>4.9137523809523795</v>
      </c>
      <c r="Z11" s="650">
        <f>Budget!D$3</f>
        <v>60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17.82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58.45</v>
      </c>
      <c r="H12" s="3"/>
      <c r="I12" s="1190"/>
      <c r="J12" s="648" t="s">
        <v>790</v>
      </c>
      <c r="K12" s="664">
        <f>SUM(K36:K37)</f>
        <v>18.074999999999999</v>
      </c>
      <c r="L12" s="182">
        <v>105.03</v>
      </c>
      <c r="M12" s="1190"/>
      <c r="N12" s="3"/>
      <c r="O12" s="648" t="s">
        <v>184</v>
      </c>
      <c r="P12" s="1181">
        <f>Budget!F15</f>
        <v>17.82</v>
      </c>
      <c r="Q12" s="1177">
        <f t="shared" si="0"/>
        <v>17.82</v>
      </c>
      <c r="R12" s="650">
        <v>0</v>
      </c>
      <c r="S12" s="1177">
        <f>IF(Irrigation!$B$2&lt;3,(Q12*$Q$36)+(R12*$R$36),A1_Link!Q12)</f>
        <v>9.4944307688248877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60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13.15390625</v>
      </c>
      <c r="AI12" s="3"/>
    </row>
    <row r="13" spans="2:35" ht="13.9" x14ac:dyDescent="0.4">
      <c r="B13" s="1185" t="s">
        <v>779</v>
      </c>
      <c r="C13" s="1186">
        <f>Budget!F25+Budget!F27</f>
        <v>12.88234757070277</v>
      </c>
      <c r="D13" s="3"/>
      <c r="E13" s="1190"/>
      <c r="F13" s="1185" t="s">
        <v>494</v>
      </c>
      <c r="G13" s="1186">
        <f t="shared" si="2"/>
        <v>99.604062499999998</v>
      </c>
      <c r="H13" s="3"/>
      <c r="I13" s="1190"/>
      <c r="J13" s="652" t="s">
        <v>168</v>
      </c>
      <c r="K13" s="173">
        <f>SUM(K9:K12)-K7</f>
        <v>442.89240159749255</v>
      </c>
      <c r="L13" s="182"/>
      <c r="M13" s="1190"/>
      <c r="N13" s="3"/>
      <c r="O13" s="648" t="s">
        <v>91</v>
      </c>
      <c r="P13" s="1181">
        <f>SUM(Budget!F16:F18)</f>
        <v>13.15390625</v>
      </c>
      <c r="Q13" s="1177">
        <f t="shared" si="0"/>
        <v>13.15390625</v>
      </c>
      <c r="R13" s="650">
        <v>0</v>
      </c>
      <c r="S13" s="1177">
        <f>IF(Irrigation!$B$2&lt;3,(Q13*$Q$36)+(R13*$R$36),A1_Link!Q13)</f>
        <v>7.0083530993399554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18.074999999999999</v>
      </c>
      <c r="Z13" s="650">
        <f>SUM(Y7:Y13)-Y5</f>
        <v>442.89240159749255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58</v>
      </c>
      <c r="AI13" s="3"/>
    </row>
    <row r="14" spans="2:35" ht="13.9" x14ac:dyDescent="0.4">
      <c r="B14" s="1185" t="s">
        <v>422</v>
      </c>
      <c r="C14" s="1186">
        <f>Budget!F29</f>
        <v>34.86698941353383</v>
      </c>
      <c r="D14" s="3"/>
      <c r="E14" s="1190"/>
      <c r="F14" s="1185" t="s">
        <v>225</v>
      </c>
      <c r="G14" s="1186">
        <f t="shared" si="2"/>
        <v>58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58</v>
      </c>
      <c r="Q14" s="1177">
        <f t="shared" si="0"/>
        <v>58</v>
      </c>
      <c r="R14" s="650">
        <v>7.0000000000000009</v>
      </c>
      <c r="S14" s="1177">
        <f>IF(Irrigation!$B$2&lt;3,(Q14*$Q$36)+(R14*$R$36),A1_Link!Q14)</f>
        <v>34.172613311451698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7.9685951897503902</v>
      </c>
      <c r="AI14" s="3"/>
    </row>
    <row r="15" spans="2:35" ht="13.9" x14ac:dyDescent="0.4">
      <c r="B15" s="1185" t="s">
        <v>778</v>
      </c>
      <c r="C15" s="1186">
        <f>Budget!F34+Budget!F35</f>
        <v>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172.10759840250745</v>
      </c>
      <c r="L15" s="182"/>
      <c r="M15" s="1190"/>
      <c r="N15" s="3"/>
      <c r="O15" s="648" t="s">
        <v>424</v>
      </c>
      <c r="P15" s="1181">
        <f>Budget!F25</f>
        <v>7.9685951897503902</v>
      </c>
      <c r="Q15" s="1177">
        <f t="shared" si="0"/>
        <v>7.9685951897503902</v>
      </c>
      <c r="R15" s="650">
        <v>10.547472063880164</v>
      </c>
      <c r="S15" s="1177">
        <f>IF(Irrigation!$B$2&lt;3,(Q15*$Q$36)+(R15*$R$36),A1_Link!Q15)</f>
        <v>9.173455905476759</v>
      </c>
      <c r="T15" s="650"/>
      <c r="U15" s="1190"/>
      <c r="V15" s="3"/>
      <c r="W15" s="3"/>
      <c r="X15" s="648" t="s">
        <v>584</v>
      </c>
      <c r="Y15" s="650">
        <f>Budget!F48</f>
        <v>93.62155130752005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7.8990572811401245</v>
      </c>
      <c r="AI15" s="3"/>
    </row>
    <row r="16" spans="2:35" ht="13.9" x14ac:dyDescent="0.4">
      <c r="B16" s="1185" t="s">
        <v>1</v>
      </c>
      <c r="C16" s="1186">
        <f>Budget!F36</f>
        <v>16</v>
      </c>
      <c r="D16" s="3"/>
      <c r="E16" s="1190"/>
      <c r="F16" s="1185" t="s">
        <v>779</v>
      </c>
      <c r="G16" s="1186">
        <f t="shared" si="2"/>
        <v>12.88234757070277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7.8990572811401245</v>
      </c>
      <c r="Q16" s="1177">
        <f t="shared" si="0"/>
        <v>7.8990572811401245</v>
      </c>
      <c r="R16" s="650">
        <v>9.3388892486480266</v>
      </c>
      <c r="S16" s="1177">
        <f>IF(Irrigation!$B$2&lt;3,(Q16*$Q$36)+(R16*$R$36),A1_Link!Q16)</f>
        <v>8.5717520469507935</v>
      </c>
      <c r="T16" s="650"/>
      <c r="U16" s="1190"/>
      <c r="V16" s="3"/>
      <c r="W16" s="3"/>
      <c r="X16" s="648" t="s">
        <v>303</v>
      </c>
      <c r="Y16" s="650">
        <f>Budget!F49</f>
        <v>38.155984089812883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4.9137523809523795</v>
      </c>
      <c r="AI16" s="3"/>
    </row>
    <row r="17" spans="2:35" ht="13.9" x14ac:dyDescent="0.4">
      <c r="B17" s="1185" t="s">
        <v>226</v>
      </c>
      <c r="C17" s="1186">
        <f>Budget!F26+Budget!F28+Budget!F30</f>
        <v>22.673455452315864</v>
      </c>
      <c r="D17" s="3"/>
      <c r="E17" s="1190"/>
      <c r="F17" s="1185" t="s">
        <v>422</v>
      </c>
      <c r="G17" s="1186">
        <f t="shared" si="2"/>
        <v>34.86698941353383</v>
      </c>
      <c r="H17" s="3"/>
      <c r="I17" s="1190"/>
      <c r="J17" s="648" t="s">
        <v>249</v>
      </c>
      <c r="K17" s="978">
        <f>SUM(K40:K42)</f>
        <v>136.45861296270894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4.9137523809523795</v>
      </c>
      <c r="Q17" s="1177">
        <f t="shared" si="0"/>
        <v>4.9137523809523795</v>
      </c>
      <c r="R17" s="650">
        <v>7.4958759183673482</v>
      </c>
      <c r="S17" s="1177">
        <f>IF(Irrigation!$B$2&lt;3,(Q17*$Q$36)+(R17*$R$36),A1_Link!Q17)</f>
        <v>6.1201299496501971</v>
      </c>
      <c r="T17" s="650"/>
      <c r="U17" s="1190"/>
      <c r="V17" s="3"/>
      <c r="W17" s="3"/>
      <c r="X17" s="648" t="s">
        <v>585</v>
      </c>
      <c r="Y17" s="650">
        <f>Budget!F50</f>
        <v>4.6810775653760031</v>
      </c>
      <c r="Z17" s="650">
        <f>SUM(Y15:Y17)</f>
        <v>136.45861296270894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10.255023171175738</v>
      </c>
      <c r="AI17" s="3"/>
    </row>
    <row r="18" spans="2:35" ht="13.9" x14ac:dyDescent="0.4">
      <c r="B18" s="1185" t="s">
        <v>214</v>
      </c>
      <c r="C18" s="1186">
        <f>Trips!E45+Trips!E51+Trips!E72+Trips!E76</f>
        <v>10.142451069442787</v>
      </c>
      <c r="D18" s="3"/>
      <c r="E18" s="1190"/>
      <c r="F18" s="1185" t="s">
        <v>778</v>
      </c>
      <c r="G18" s="1186">
        <f t="shared" si="2"/>
        <v>5</v>
      </c>
      <c r="H18" s="3"/>
      <c r="I18" s="1190"/>
      <c r="J18" s="308" t="s">
        <v>650</v>
      </c>
      <c r="K18" s="173">
        <f>K13+K17</f>
        <v>579.35101456020152</v>
      </c>
      <c r="L18" s="182"/>
      <c r="M18" s="1190"/>
      <c r="N18" s="3"/>
      <c r="O18" s="648" t="s">
        <v>17</v>
      </c>
      <c r="P18" s="1181">
        <f>(Budget!F28/Budget!D3)*P2</f>
        <v>10.255023171175738</v>
      </c>
      <c r="Q18" s="1177">
        <f t="shared" si="0"/>
        <v>10.255023171175738</v>
      </c>
      <c r="R18" s="650">
        <v>12.958564105965449</v>
      </c>
      <c r="S18" s="1177">
        <f>IF(Irrigation!$B$2&lt;3,(Q18*$Q$36)+(R18*$R$36),A1_Link!Q18)</f>
        <v>11.518127392382675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34.86698941353383</v>
      </c>
      <c r="AI18" s="3"/>
    </row>
    <row r="19" spans="2:35" ht="13.9" x14ac:dyDescent="0.4">
      <c r="B19" s="1185" t="s">
        <v>28</v>
      </c>
      <c r="C19" s="1186">
        <f>Budget!F37</f>
        <v>17.013095591497304</v>
      </c>
      <c r="D19" s="3"/>
      <c r="E19" s="1190"/>
      <c r="F19" s="1185" t="s">
        <v>1</v>
      </c>
      <c r="G19" s="1186">
        <f t="shared" si="2"/>
        <v>16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34.86698941353383</v>
      </c>
      <c r="Q19" s="1177">
        <f t="shared" si="0"/>
        <v>34.86698941353383</v>
      </c>
      <c r="R19" s="650">
        <v>27.046874608695653</v>
      </c>
      <c r="S19" s="1177">
        <f>IF(Irrigation!$B$2&lt;3,(Q19*$Q$36)+(R19*$R$36),A1_Link!Q19)</f>
        <v>31.213403150715777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4.5193750000000001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22.673455452315864</v>
      </c>
      <c r="H20" s="3"/>
      <c r="I20" s="1190"/>
      <c r="J20" s="308" t="s">
        <v>761</v>
      </c>
      <c r="K20" s="173">
        <f>(K3*K4*K5)-K14-K18</f>
        <v>35.64898543979848</v>
      </c>
      <c r="L20" s="182"/>
      <c r="M20" s="1190"/>
      <c r="N20" s="3"/>
      <c r="O20" s="648" t="s">
        <v>295</v>
      </c>
      <c r="P20" s="1181">
        <f>Budget!F30</f>
        <v>4.5193750000000001</v>
      </c>
      <c r="Q20" s="1177">
        <f t="shared" si="0"/>
        <v>4.5193750000000001</v>
      </c>
      <c r="R20" s="650">
        <v>1.6916666666666667</v>
      </c>
      <c r="S20" s="1177">
        <f>IF(Irrigation!$B$2&lt;3,(Q20*$Q$36)+(R20*$R$36),A1_Link!Q20)</f>
        <v>3.1982593156712986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15</v>
      </c>
      <c r="D21" s="3"/>
      <c r="E21" s="1190"/>
      <c r="F21" s="1185" t="s">
        <v>214</v>
      </c>
      <c r="G21" s="1186">
        <f t="shared" si="2"/>
        <v>10.142451069442787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3.0750000000000002</v>
      </c>
      <c r="D22" s="3"/>
      <c r="E22" s="1190"/>
      <c r="F22" s="1185" t="s">
        <v>784</v>
      </c>
      <c r="G22" s="1186">
        <f>SUM(G11:G21)*(0.0475/2)</f>
        <v>9.6853522676423882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89.534999999999997</v>
      </c>
      <c r="L23" s="1251">
        <v>1</v>
      </c>
      <c r="M23" s="1190"/>
      <c r="N23" s="3"/>
      <c r="O23" s="648" t="s">
        <v>214</v>
      </c>
      <c r="P23" s="1181">
        <f>Budget!F33</f>
        <v>14.776826069442787</v>
      </c>
      <c r="Q23" s="1177">
        <f t="shared" si="0"/>
        <v>14.776826069442787</v>
      </c>
      <c r="R23" s="650">
        <v>11.817977438585899</v>
      </c>
      <c r="S23" s="1177">
        <f>IF(Irrigation!$B$2&lt;3,(Q23*$Q$36)+(R23*$R$36),A1_Link!Q23)</f>
        <v>13.394441158064183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14.776826069442787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18.074999999999999</v>
      </c>
      <c r="H24" s="3"/>
      <c r="I24" s="1190"/>
      <c r="J24" s="1185" t="s">
        <v>224</v>
      </c>
      <c r="K24" s="1249">
        <f t="shared" ref="K24:K38" si="3">C9*L24</f>
        <v>58.45</v>
      </c>
      <c r="L24" s="1251">
        <v>1</v>
      </c>
      <c r="M24" s="1190"/>
      <c r="N24" s="3"/>
      <c r="O24" s="648" t="s">
        <v>23</v>
      </c>
      <c r="P24" s="1181">
        <f>Budget!F34</f>
        <v>5</v>
      </c>
      <c r="Q24" s="1177">
        <f t="shared" si="0"/>
        <v>5</v>
      </c>
      <c r="R24" s="650">
        <v>0</v>
      </c>
      <c r="S24" s="1177">
        <f>IF(Irrigation!$B$2&lt;3,(Q24*$Q$36)+(R24*$R$36),A1_Link!Q24)</f>
        <v>2.6639816972011472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5</v>
      </c>
      <c r="AI24" s="3"/>
    </row>
    <row r="25" spans="2:35" ht="13.9" x14ac:dyDescent="0.4">
      <c r="B25" s="648" t="s">
        <v>123</v>
      </c>
      <c r="C25" s="665">
        <f>Budget!F48</f>
        <v>93.62155130752005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99.604062499999998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38.155984089812883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58</v>
      </c>
      <c r="L26" s="1251">
        <v>1</v>
      </c>
      <c r="M26" s="1190"/>
      <c r="N26" s="3"/>
      <c r="O26" s="648" t="s">
        <v>1</v>
      </c>
      <c r="P26" s="1181">
        <f>Budget!F36</f>
        <v>16</v>
      </c>
      <c r="Q26" s="1177">
        <f t="shared" si="0"/>
        <v>16</v>
      </c>
      <c r="R26" s="650">
        <v>0</v>
      </c>
      <c r="S26" s="1177">
        <f>IF(Irrigation!$B$2&lt;3,(Q26*$Q$36)+(R26*$R$36),A1_Link!Q26)</f>
        <v>8.5247414310436707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17.013095591497304</v>
      </c>
      <c r="AI26" s="650">
        <f>SUM(AH3:AH26)</f>
        <v>413.45177659749254</v>
      </c>
    </row>
    <row r="27" spans="2:35" ht="13.9" x14ac:dyDescent="0.4">
      <c r="B27" s="648" t="s">
        <v>585</v>
      </c>
      <c r="C27" s="664">
        <f>Budget!F50</f>
        <v>4.6810775653760031</v>
      </c>
      <c r="D27" s="3"/>
      <c r="E27" s="1190"/>
      <c r="F27" s="648" t="s">
        <v>997</v>
      </c>
      <c r="G27" s="1186">
        <f>C25+C26</f>
        <v>131.77753539733294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17.013095591497304</v>
      </c>
      <c r="Q27" s="1177">
        <f>P27</f>
        <v>17.013095591497304</v>
      </c>
      <c r="R27" s="650">
        <v>10.240138351206717</v>
      </c>
      <c r="S27" s="1177">
        <f>IF(Irrigation!$B$2&lt;3,(Q27*$Q$36)+(R27*$R$36),A1_Link!Q27)</f>
        <v>13.848745176018738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4.6810775653760031</v>
      </c>
      <c r="H28" s="3"/>
      <c r="I28" s="1190"/>
      <c r="J28" s="1185" t="s">
        <v>779</v>
      </c>
      <c r="K28" s="1249">
        <f t="shared" si="3"/>
        <v>12.88234757070277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19.529113011398408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15</v>
      </c>
      <c r="AI28" s="3"/>
    </row>
    <row r="29" spans="2:35" ht="13.9" x14ac:dyDescent="0.4">
      <c r="B29" s="652" t="s">
        <v>777</v>
      </c>
      <c r="C29" s="173">
        <f>SUM(C8:C14)</f>
        <v>353.9883994842366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34.86698941353383</v>
      </c>
      <c r="L29" s="1251">
        <v>1</v>
      </c>
      <c r="M29" s="1190"/>
      <c r="N29" s="3"/>
      <c r="O29" s="648" t="s">
        <v>489</v>
      </c>
      <c r="P29" s="1181">
        <f>Budget!F41</f>
        <v>15</v>
      </c>
      <c r="Q29" s="1177">
        <f>P29</f>
        <v>15</v>
      </c>
      <c r="R29" s="650">
        <v>55</v>
      </c>
      <c r="S29" s="1177">
        <f>IF(Irrigation!$B$2&lt;3,(Q29*$Q$36)+(R29*$R$36),A1_Link!Q29)</f>
        <v>33.688146422390822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3.0750000000000002</v>
      </c>
      <c r="AI29" s="3"/>
    </row>
    <row r="30" spans="2:35" ht="13.9" x14ac:dyDescent="0.4">
      <c r="B30" s="652" t="s">
        <v>640</v>
      </c>
      <c r="C30" s="173">
        <f>SUM(C8:C18)</f>
        <v>407.80430600599527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3.0750000000000002</v>
      </c>
      <c r="Q30" s="1177">
        <f>P30</f>
        <v>3.0750000000000002</v>
      </c>
      <c r="R30" s="650">
        <v>2.2000000000000002</v>
      </c>
      <c r="S30" s="1177">
        <f>IF(Irrigation!$B$2&lt;3,(Q30*$Q$36)+(R30*$R$36),A1_Link!Q30)</f>
        <v>2.6661967970102012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442.89240159749255</v>
      </c>
      <c r="D31" s="3"/>
      <c r="E31" s="1190"/>
      <c r="F31" s="1308">
        <f>SUM(C8:C22)</f>
        <v>442.89240159749255</v>
      </c>
      <c r="G31" s="3"/>
      <c r="H31" s="3"/>
      <c r="I31" s="1190"/>
      <c r="J31" s="1185" t="s">
        <v>1</v>
      </c>
      <c r="K31" s="1249">
        <f t="shared" si="3"/>
        <v>16</v>
      </c>
      <c r="L31" s="1251">
        <v>1</v>
      </c>
      <c r="M31" s="1190"/>
      <c r="N31" s="534"/>
      <c r="O31" s="1309">
        <f>P31+IF(A2_Budget_Look_Up!B7&gt;0,P4,0)</f>
        <v>447.52677659749253</v>
      </c>
      <c r="P31" s="1178">
        <f>SUM(P6:P30)-IF(A2_Budget_Look_Up!B7&gt;0,P4,0)</f>
        <v>447.52677659749253</v>
      </c>
      <c r="Q31" s="1178">
        <f>SUM(Q6:Q30)-IF(A2_Budget_Look_Up!B7&gt;0,Q4,0)</f>
        <v>447.52677659749253</v>
      </c>
      <c r="R31" s="1178">
        <f>SUM(R6:R30)-IF(A2_Budget_Look_Up!B7&gt;0,R4,0)</f>
        <v>540.40385840201589</v>
      </c>
      <c r="S31" s="1179">
        <f>SUM(S6:S30)-IF(A2_Budget_Look_Up!B7&gt;0,S4,0)</f>
        <v>490.91928919867519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93.62155130752005</v>
      </c>
      <c r="AI31" s="3"/>
    </row>
    <row r="32" spans="2:35" ht="13.9" x14ac:dyDescent="0.4">
      <c r="B32" s="173" t="s">
        <v>249</v>
      </c>
      <c r="C32" s="173">
        <f>SUM(C25:C27)</f>
        <v>136.45861296270894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22.673455452315864</v>
      </c>
      <c r="L32" s="1251">
        <v>1</v>
      </c>
      <c r="M32" s="1190"/>
      <c r="N32" s="183"/>
      <c r="O32" s="648" t="s">
        <v>123</v>
      </c>
      <c r="P32" s="1181">
        <f>Budget!F48</f>
        <v>93.62155130752005</v>
      </c>
      <c r="Q32" s="1177">
        <f>P32</f>
        <v>93.62155130752005</v>
      </c>
      <c r="R32" s="650">
        <v>62.654368717931924</v>
      </c>
      <c r="S32" s="1177">
        <f>IF(Irrigation!$B$2&lt;3,(Q32*$Q$36)+(R32*$R$36),A1_Link!Q32)</f>
        <v>79.153570244441681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38.155984089812883</v>
      </c>
      <c r="AI32" s="3"/>
    </row>
    <row r="33" spans="2:35" ht="13.9" x14ac:dyDescent="0.4">
      <c r="B33" s="308" t="s">
        <v>650</v>
      </c>
      <c r="C33" s="173">
        <f>C31+C32</f>
        <v>579.35101456020152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10.142451069442787</v>
      </c>
      <c r="L33" s="1251">
        <v>1</v>
      </c>
      <c r="M33" s="1190"/>
      <c r="N33" s="182"/>
      <c r="O33" s="648" t="s">
        <v>303</v>
      </c>
      <c r="P33" s="1181">
        <f>Budget!F49</f>
        <v>38.155984089812883</v>
      </c>
      <c r="Q33" s="1177">
        <f>P33</f>
        <v>38.155984089812883</v>
      </c>
      <c r="R33" s="650">
        <v>11.440610711903465</v>
      </c>
      <c r="S33" s="1177">
        <f>IF(Irrigation!$B$2&lt;3,(Q33*$Q$36)+(R33*$R$36),A1_Link!Q33)</f>
        <v>25.67446385443256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4.6810775653760031</v>
      </c>
      <c r="AI33" s="3"/>
    </row>
    <row r="34" spans="2:35" ht="13.9" x14ac:dyDescent="0.4">
      <c r="B34" s="308" t="s">
        <v>761</v>
      </c>
      <c r="C34" s="173">
        <f>(C3*C4*C5)-C23-C33</f>
        <v>35.64898543979848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17.013095591497304</v>
      </c>
      <c r="L34" s="1251">
        <v>1</v>
      </c>
      <c r="M34" s="1190"/>
      <c r="N34" s="182"/>
      <c r="O34" s="648" t="s">
        <v>491</v>
      </c>
      <c r="P34" s="1181">
        <f>Budget!F50</f>
        <v>4.6810775653760031</v>
      </c>
      <c r="Q34" s="1177">
        <f>P34</f>
        <v>4.6810775653760031</v>
      </c>
      <c r="R34" s="650">
        <v>7.4094979429835393</v>
      </c>
      <c r="S34" s="1177">
        <f>IF(Irrigation!$B$2&lt;3,(Q34*$Q$36)+(R34*$R$36),A1_Link!Q34)</f>
        <v>5.9558055533401157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136.45861296270894</v>
      </c>
      <c r="Q35" s="1178">
        <f>SUM(Q32:Q34)</f>
        <v>136.45861296270894</v>
      </c>
      <c r="R35" s="1178">
        <f>SUM(R32:R34)</f>
        <v>81.504477372818926</v>
      </c>
      <c r="S35" s="1179">
        <f>SUM(S32:S34)</f>
        <v>110.78383965221435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47.014610439798531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3.0750000000000002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93.62155130752005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38.155984089812883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4.6810775653760031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18. Machinery Capital Recovery and Operating Costs, RR2XtendFlex Soybeans, Flood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2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2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1.8382717064247729</v>
      </c>
      <c r="C37" s="96">
        <f>IF(Trips!H36&gt;0,Trips!C36," ")</f>
        <v>0.17530617573207485</v>
      </c>
      <c r="D37" s="96">
        <f>IF(Trips!I36&gt;0,Trips!D36," ")</f>
        <v>0.71879836126691332</v>
      </c>
      <c r="E37" s="96">
        <f>IF(Trips!J36&gt;0,Trips!E36," ")</f>
        <v>1.7558078690991226</v>
      </c>
      <c r="F37" s="96">
        <f>IF(Trips!K36&gt;0,Trips!F36," ")</f>
        <v>4.4881841125228839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1.4157033246461816</v>
      </c>
      <c r="C38" s="96">
        <f>IF(Trips!H37&gt;0,Trips!C37," ")</f>
        <v>0.15541383310809537</v>
      </c>
      <c r="D38" s="96">
        <f>IF(Trips!I37&gt;0,Trips!D37," ")</f>
        <v>0.47919890751127553</v>
      </c>
      <c r="E38" s="96">
        <f>IF(Trips!J37&gt;0,Trips!E37," ")</f>
        <v>0.39017952646647164</v>
      </c>
      <c r="F38" s="96">
        <f>IF(Trips!K37&gt;0,Trips!F37," ")</f>
        <v>2.4404955917320241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37.805990199934527</v>
      </c>
      <c r="C60" s="96">
        <f>IF(Trips!H59&gt;0,Trips!H59," ")</f>
        <v>7.067300043312672</v>
      </c>
      <c r="D60" s="96">
        <f>IF(Trips!I59&gt;0,Trips!I59," ")</f>
        <v>3.0710952380952374</v>
      </c>
      <c r="E60" s="96">
        <f>IF(Trips!J59&gt;0,Trips!J59," ")</f>
        <v>1.4370976190476192</v>
      </c>
      <c r="F60" s="96">
        <f>IF(Trips!K59&gt;0,Trips!K59," ")</f>
        <v>49.381483100390057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>
        <f>IF(Trips!G61&gt;0,Trips!G61," ")</f>
        <v>2.2407339252464578</v>
      </c>
      <c r="C62" s="96">
        <f>IF(Trips!H61&gt;0,Trips!H61," ")</f>
        <v>1.4320299821706386</v>
      </c>
      <c r="D62" s="118" t="str">
        <f>IF(Machine!B71&gt;0,"NA"," ")</f>
        <v>NA</v>
      </c>
      <c r="E62" s="118" t="str">
        <f>IF(Machine!B71&gt;0,"NA"," ")</f>
        <v>NA</v>
      </c>
      <c r="F62" s="96">
        <f>IF(Trips!K61&gt;0,Trips!K61," ")</f>
        <v>3.6727639074170964</v>
      </c>
      <c r="G62" s="528">
        <f>IF(Machine!B71&gt;0,Machine!B71," ")</f>
        <v>1</v>
      </c>
      <c r="H62" s="97">
        <f>IF(Machine!B71&gt;0,Machine!D71," ")</f>
        <v>30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8.9565226738281822</v>
      </c>
      <c r="C65" s="96">
        <f>IF(Trips!H64&gt;0,Trips!H64," ")</f>
        <v>1.7556931456924274</v>
      </c>
      <c r="D65" s="96">
        <f>IF(Trips!I64&gt;0,Trips!I64," ")</f>
        <v>1.8426571428571425</v>
      </c>
      <c r="E65" s="96">
        <f>IF(Trips!J64&gt;0,Trips!J64," ")</f>
        <v>1.4370976190476192</v>
      </c>
      <c r="F65" s="96">
        <f>IF(Trips!K64&gt;0,Trips!K64," ")</f>
        <v>13.991970581425372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18. Machinery Capital Recovery and Operating Costs, RR2XtendFlex Soybeans, Flood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2</v>
      </c>
      <c r="T28" s="89">
        <f t="shared" si="14"/>
        <v>4.7202548903858768</v>
      </c>
      <c r="U28" s="89">
        <f t="shared" si="6"/>
        <v>75.989555598878766</v>
      </c>
      <c r="V28" s="89">
        <f t="shared" si="15"/>
        <v>5.0173175965646246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11.154920506158184</v>
      </c>
      <c r="AA28" s="227">
        <f>EquipmentSpecs!J28</f>
        <v>0.27</v>
      </c>
      <c r="AB28" s="228">
        <f>EquipmentSpecs!K28</f>
        <v>1.4</v>
      </c>
      <c r="AC28" s="89">
        <f t="shared" si="16"/>
        <v>1.5112164074941525</v>
      </c>
      <c r="AD28" s="84">
        <f t="shared" si="17"/>
        <v>3.0000000000000001E-3</v>
      </c>
      <c r="AE28" s="229">
        <v>2</v>
      </c>
      <c r="AF28" s="89">
        <f t="shared" si="9"/>
        <v>0.45721440576230488</v>
      </c>
      <c r="AG28" s="229">
        <f t="shared" si="18"/>
        <v>10.119999999999999</v>
      </c>
      <c r="AH28" s="89">
        <f t="shared" si="19"/>
        <v>1.643740696278511</v>
      </c>
      <c r="AI28" s="89">
        <f t="shared" si="20"/>
        <v>0.16437406962785112</v>
      </c>
      <c r="AJ28" s="89">
        <f t="shared" si="10"/>
        <v>1.643740696278511</v>
      </c>
      <c r="AK28" s="227">
        <f>EquipmentSpecs!L28</f>
        <v>1.04</v>
      </c>
      <c r="AL28" s="226">
        <f t="shared" si="21"/>
        <v>6.8667466986794712E-2</v>
      </c>
      <c r="AM28" s="230">
        <f t="shared" si="22"/>
        <v>1.0183385354141656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2</v>
      </c>
      <c r="T43" s="89">
        <f t="shared" si="14"/>
        <v>0.33006586963327783</v>
      </c>
      <c r="U43" s="89">
        <f t="shared" ref="U43:U51" si="24">(((P43-(AQ43*P43))*AS43)+(AR43*(AQ43*P43)))/AO43</f>
        <v>36.514461781279415</v>
      </c>
      <c r="V43" s="89">
        <f t="shared" si="15"/>
        <v>0.92375093411209597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1.4368354195013298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5.6752907968625192E-2</v>
      </c>
      <c r="AD43" s="84">
        <f t="shared" si="17"/>
        <v>3.0000000000000001E-3</v>
      </c>
      <c r="AE43" s="229">
        <v>2</v>
      </c>
      <c r="AF43" s="89">
        <f t="shared" si="9"/>
        <v>0.10183545994593438</v>
      </c>
      <c r="AG43" s="229">
        <f t="shared" si="18"/>
        <v>7.6999999999999993</v>
      </c>
      <c r="AH43" s="89">
        <f t="shared" si="19"/>
        <v>0.47919890751127553</v>
      </c>
      <c r="AI43" s="89">
        <f t="shared" si="20"/>
        <v>4.7919890751127556E-2</v>
      </c>
      <c r="AJ43" s="89">
        <f t="shared" si="10"/>
        <v>0.47919890751127553</v>
      </c>
      <c r="AK43" s="227">
        <f>EquipmentSpecs!L43</f>
        <v>1.04</v>
      </c>
      <c r="AL43" s="226">
        <f t="shared" si="21"/>
        <v>2.6310150132600921E-2</v>
      </c>
      <c r="AM43" s="230">
        <f t="shared" si="22"/>
        <v>0.39017952646647164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2</v>
      </c>
      <c r="T46" s="89">
        <f t="shared" si="14"/>
        <v>0.21815997547678981</v>
      </c>
      <c r="U46" s="89">
        <f t="shared" si="24"/>
        <v>36.514461781279415</v>
      </c>
      <c r="V46" s="89">
        <f t="shared" si="15"/>
        <v>1.3856264011681441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1.8382717064247729</v>
      </c>
      <c r="AA46" s="227">
        <f>EquipmentSpecs!J46</f>
        <v>0.18</v>
      </c>
      <c r="AB46" s="228">
        <f>EquipmentSpecs!K46</f>
        <v>1.7</v>
      </c>
      <c r="AC46" s="89">
        <f t="shared" si="16"/>
        <v>2.2552985813173276E-2</v>
      </c>
      <c r="AD46" s="84">
        <f t="shared" si="17"/>
        <v>3.0000000000000001E-3</v>
      </c>
      <c r="AE46" s="229">
        <v>2</v>
      </c>
      <c r="AF46" s="89">
        <f t="shared" si="9"/>
        <v>0.15275318991890158</v>
      </c>
      <c r="AG46" s="229">
        <f t="shared" si="18"/>
        <v>7.6999999999999993</v>
      </c>
      <c r="AH46" s="89">
        <f t="shared" si="19"/>
        <v>0.71879836126691332</v>
      </c>
      <c r="AI46" s="89">
        <f t="shared" si="20"/>
        <v>7.187983612669134E-2</v>
      </c>
      <c r="AJ46" s="89">
        <f t="shared" si="10"/>
        <v>0.71879836126691332</v>
      </c>
      <c r="AK46" s="227">
        <f>EquipmentSpecs!L46</f>
        <v>3.12</v>
      </c>
      <c r="AL46" s="226">
        <f>O46*S46*AK46</f>
        <v>0.11839567559670415</v>
      </c>
      <c r="AM46" s="230">
        <f t="shared" si="22"/>
        <v>1.7558078690991226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2</v>
      </c>
      <c r="T47" s="89">
        <f t="shared" si="14"/>
        <v>0.3116032810350694</v>
      </c>
      <c r="U47" s="89">
        <f t="shared" si="24"/>
        <v>36.514461781279415</v>
      </c>
      <c r="V47" s="89">
        <f t="shared" si="15"/>
        <v>0.92375093411209597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1.4157033246461816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5.3578373162161005E-2</v>
      </c>
      <c r="AD47" s="84">
        <f t="shared" si="17"/>
        <v>3.0000000000000001E-3</v>
      </c>
      <c r="AE47" s="229">
        <v>2</v>
      </c>
      <c r="AF47" s="89">
        <f t="shared" si="9"/>
        <v>0.10183545994593438</v>
      </c>
      <c r="AG47" s="229">
        <f t="shared" si="18"/>
        <v>7.6999999999999993</v>
      </c>
      <c r="AH47" s="89">
        <f t="shared" si="19"/>
        <v>0.47919890751127553</v>
      </c>
      <c r="AI47" s="89">
        <f t="shared" si="20"/>
        <v>4.7919890751127556E-2</v>
      </c>
      <c r="AJ47" s="89">
        <f t="shared" si="10"/>
        <v>0.47919890751127553</v>
      </c>
      <c r="AK47" s="227">
        <f>EquipmentSpecs!L47</f>
        <v>1.04</v>
      </c>
      <c r="AL47" s="226">
        <f t="shared" si="21"/>
        <v>2.6310150132600921E-2</v>
      </c>
      <c r="AM47" s="230">
        <f t="shared" si="22"/>
        <v>0.39017952646647164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16.712835805071236</v>
      </c>
      <c r="U56" s="17"/>
      <c r="V56" s="257">
        <f>SUM(V14:V54)</f>
        <v>22.130617318861781</v>
      </c>
      <c r="W56" s="1147"/>
      <c r="X56" s="1147">
        <f>Z56-(T56+V56)</f>
        <v>5.7748513845778646</v>
      </c>
      <c r="Y56" s="1148">
        <f>(Z56-(T56+V56))/(T56+V56)</f>
        <v>0.14866987664955425</v>
      </c>
      <c r="Z56" s="257">
        <f>SUM(Z14:Z54)</f>
        <v>44.618304508510882</v>
      </c>
      <c r="AA56" s="17"/>
      <c r="AB56" s="17"/>
      <c r="AC56" s="257">
        <f>SUM(AC14:AC54)</f>
        <v>5.8105240162264522</v>
      </c>
      <c r="AD56" s="258"/>
      <c r="AE56" s="17"/>
      <c r="AF56" s="257">
        <f>SUM(AF14:AF54)</f>
        <v>2.0885332649136723</v>
      </c>
      <c r="AG56" s="17"/>
      <c r="AH56" s="257">
        <f>SUM(AH14:AH54)</f>
        <v>7.9685951897503902</v>
      </c>
      <c r="AI56" s="257">
        <f>SUM(AI14:AI54)</f>
        <v>0.79685951897503915</v>
      </c>
      <c r="AJ56" s="257"/>
      <c r="AK56" s="17"/>
      <c r="AL56" s="259">
        <f>SUM(AL14:AL54)</f>
        <v>0.45050491108210039</v>
      </c>
      <c r="AM56" s="260">
        <f>SUM(AM14:AM54)</f>
        <v>6.680987831347549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4.5</v>
      </c>
      <c r="M69" s="224">
        <f>EquipmentSpecs!C69</f>
        <v>0.7</v>
      </c>
      <c r="N69" s="89">
        <f t="shared" si="31"/>
        <v>11.454545454545455</v>
      </c>
      <c r="O69" s="226">
        <f t="shared" si="32"/>
        <v>8.7301587301587297E-2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33.394609856019187</v>
      </c>
      <c r="U69" s="269"/>
      <c r="V69" s="269"/>
      <c r="W69" s="1144">
        <f t="shared" si="34"/>
        <v>1.5107466931216931</v>
      </c>
      <c r="X69" s="1144">
        <f t="shared" si="34"/>
        <v>1.5107466931216931</v>
      </c>
      <c r="Y69" s="1144">
        <f t="shared" si="34"/>
        <v>1.3898869576719577</v>
      </c>
      <c r="Z69" s="1136">
        <f t="shared" si="35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6"/>
        <v>14.299999999999999</v>
      </c>
      <c r="AH69" s="89">
        <f t="shared" si="37"/>
        <v>3.0710952380952374</v>
      </c>
      <c r="AI69" s="89">
        <f t="shared" si="38"/>
        <v>0.30710952380952378</v>
      </c>
      <c r="AJ69" s="89">
        <f t="shared" si="39"/>
        <v>3.0710952380952374</v>
      </c>
      <c r="AK69" s="227">
        <f>EquipmentSpecs!L69</f>
        <v>1.1100000000000001</v>
      </c>
      <c r="AL69" s="226">
        <f t="shared" si="40"/>
        <v>9.690476190476191E-2</v>
      </c>
      <c r="AM69" s="230">
        <f t="shared" si="41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1</v>
      </c>
      <c r="T71" s="89">
        <f t="shared" si="33"/>
        <v>1.9792745760401087</v>
      </c>
      <c r="U71" s="269"/>
      <c r="V71" s="269"/>
      <c r="W71" s="1144">
        <f t="shared" si="34"/>
        <v>8.9540873015873004E-2</v>
      </c>
      <c r="X71" s="1144">
        <f t="shared" si="34"/>
        <v>8.9540873015873004E-2</v>
      </c>
      <c r="Y71" s="1144">
        <f t="shared" si="34"/>
        <v>8.2377603174603173E-2</v>
      </c>
      <c r="Z71" s="1136">
        <f t="shared" si="35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4.5</v>
      </c>
      <c r="M74" s="233">
        <f>EquipmentSpecs!C74</f>
        <v>0.7</v>
      </c>
      <c r="N74" s="235">
        <f t="shared" si="31"/>
        <v>11.454545454545455</v>
      </c>
      <c r="O74" s="236">
        <f t="shared" si="32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4"/>
        <v>0.39751322751322749</v>
      </c>
      <c r="X74" s="1146">
        <f t="shared" si="34"/>
        <v>0.39751322751322749</v>
      </c>
      <c r="Y74" s="1146">
        <f t="shared" si="34"/>
        <v>0.36571216931216932</v>
      </c>
      <c r="Z74" s="1139">
        <f t="shared" si="35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2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40"/>
        <v>9.690476190476191E-2</v>
      </c>
      <c r="AM74" s="241">
        <f t="shared" si="41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37.827999040357831</v>
      </c>
      <c r="U83" s="17"/>
      <c r="V83" s="257">
        <f>SUM(V64:V81)</f>
        <v>5.3416694411910246</v>
      </c>
      <c r="W83" s="1147"/>
      <c r="X83" s="1147">
        <f>Z83-(T83+V83)</f>
        <v>5.8335783174603151</v>
      </c>
      <c r="Y83" s="1148">
        <f>(Z83-(T83+V83))/(T83+V83)</f>
        <v>0.13513141338932552</v>
      </c>
      <c r="Z83" s="257">
        <f>SUM(Z64:Z81)</f>
        <v>49.003246799009169</v>
      </c>
      <c r="AA83" s="17"/>
      <c r="AB83" s="17"/>
      <c r="AC83" s="257">
        <f>SUM(AC64:AC81)</f>
        <v>9.7589860283185956</v>
      </c>
      <c r="AD83" s="258"/>
      <c r="AE83" s="17"/>
      <c r="AF83" s="257">
        <f>SUM(AF64:AF81)</f>
        <v>0.49603714285714279</v>
      </c>
      <c r="AG83" s="17"/>
      <c r="AH83" s="257">
        <f>SUM(AH64:AH81)</f>
        <v>4.9137523809523795</v>
      </c>
      <c r="AI83" s="257">
        <f>SUM(AI64:AI81)</f>
        <v>0.49137523809523803</v>
      </c>
      <c r="AJ83" s="257"/>
      <c r="AK83" s="17"/>
      <c r="AL83" s="259">
        <f>SUM(AL64:AL81)</f>
        <v>0.19380952380952382</v>
      </c>
      <c r="AM83" s="257">
        <f>SUM(AM64:AM81)</f>
        <v>2.8741952380952385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60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447.52677659749259</v>
      </c>
      <c r="C4" s="121">
        <f>SummaryReport_Verification!B32</f>
        <v>7.45877960995821</v>
      </c>
      <c r="D4" s="121">
        <f>SummaryReport_Verification!B28</f>
        <v>167.47322340250741</v>
      </c>
      <c r="E4" s="121">
        <f>SummaryReport_Verification!B29</f>
        <v>136.45861296270894</v>
      </c>
      <c r="F4" s="121">
        <f>SummaryReport_Verification!B30</f>
        <v>583.9853895602015</v>
      </c>
      <c r="G4" s="121">
        <f>SummaryReport_Verification!B31</f>
        <v>31.014610439798503</v>
      </c>
      <c r="H4" s="121">
        <f>SummaryReport_Verification!B33</f>
        <v>9.7330898260033578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447.52677659749259</v>
      </c>
      <c r="C9" s="122">
        <f t="shared" si="0"/>
        <v>7.45877960995821</v>
      </c>
      <c r="D9" s="122">
        <f t="shared" si="0"/>
        <v>167.47322340250741</v>
      </c>
      <c r="E9" s="122">
        <f t="shared" si="0"/>
        <v>136.45861296270894</v>
      </c>
      <c r="F9" s="122">
        <f t="shared" si="0"/>
        <v>583.9853895602015</v>
      </c>
      <c r="G9" s="122">
        <f t="shared" si="0"/>
        <v>31.014610439798503</v>
      </c>
      <c r="H9" s="122">
        <f t="shared" si="0"/>
        <v>9.7330898260033578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60</v>
      </c>
      <c r="C4" s="113"/>
      <c r="D4" s="113"/>
      <c r="E4" s="113"/>
      <c r="F4" s="113"/>
      <c r="G4" s="163">
        <f>AVERAGE(B4:F4)</f>
        <v>60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10.25</v>
      </c>
      <c r="C5" s="96"/>
      <c r="D5" s="96"/>
      <c r="E5" s="96"/>
      <c r="F5" s="96"/>
      <c r="G5" s="96">
        <f>AVERAGE(B5:F5)</f>
        <v>10.25</v>
      </c>
    </row>
    <row r="6" spans="1:8" ht="13.5" x14ac:dyDescent="0.35">
      <c r="A6" s="107" t="s">
        <v>231</v>
      </c>
      <c r="B6" s="114">
        <f>Budget!F3</f>
        <v>615</v>
      </c>
      <c r="C6" s="114"/>
      <c r="D6" s="114"/>
      <c r="E6" s="114"/>
      <c r="F6" s="114"/>
      <c r="G6" s="114">
        <f>AVERAGE(B6:F6)</f>
        <v>615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89.534999999999997</v>
      </c>
      <c r="C9" s="96"/>
      <c r="D9" s="96"/>
      <c r="E9" s="96"/>
      <c r="F9" s="96"/>
      <c r="G9" s="96">
        <f t="shared" ref="G9:G28" si="0">AVERAGE(B9:F9)</f>
        <v>89.534999999999997</v>
      </c>
      <c r="H9" s="1898">
        <f>G9/G$23</f>
        <v>0.21708681586705614</v>
      </c>
    </row>
    <row r="10" spans="1:8" ht="13.9" x14ac:dyDescent="0.4">
      <c r="A10" s="91" t="s">
        <v>224</v>
      </c>
      <c r="B10" s="96">
        <f>SUM(Budget!F7:F13)</f>
        <v>58.45</v>
      </c>
      <c r="C10" s="96"/>
      <c r="D10" s="96"/>
      <c r="E10" s="96"/>
      <c r="F10" s="96"/>
      <c r="G10" s="96">
        <f t="shared" si="0"/>
        <v>58.45</v>
      </c>
      <c r="H10" s="1898">
        <f>G10/G$23</f>
        <v>0.14171803638163213</v>
      </c>
    </row>
    <row r="11" spans="1:8" ht="13.9" x14ac:dyDescent="0.4">
      <c r="A11" s="91" t="str">
        <f>Budget!A14</f>
        <v>Herbicide</v>
      </c>
      <c r="B11" s="96">
        <f>Budget!F14</f>
        <v>68.630156249999999</v>
      </c>
      <c r="C11" s="96"/>
      <c r="D11" s="96"/>
      <c r="E11" s="96"/>
      <c r="F11" s="96"/>
      <c r="G11" s="96">
        <f t="shared" si="0"/>
        <v>68.630156249999999</v>
      </c>
      <c r="H11" s="1898">
        <f>SUM(G11:G14)/$G$23</f>
        <v>0.24150029346678117</v>
      </c>
    </row>
    <row r="12" spans="1:8" ht="15" customHeight="1" x14ac:dyDescent="0.4">
      <c r="A12" s="91" t="str">
        <f>Budget!A15</f>
        <v>Insecticide</v>
      </c>
      <c r="B12" s="96">
        <f>Budget!F15</f>
        <v>17.82</v>
      </c>
      <c r="C12" s="96"/>
      <c r="D12" s="96"/>
      <c r="E12" s="96"/>
      <c r="F12" s="96"/>
      <c r="G12" s="96">
        <f t="shared" si="0"/>
        <v>17.82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13.15390625</v>
      </c>
      <c r="C13" s="96"/>
      <c r="D13" s="96"/>
      <c r="E13" s="96"/>
      <c r="F13" s="96"/>
      <c r="G13" s="96">
        <f t="shared" si="0"/>
        <v>13.15390625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58</v>
      </c>
      <c r="C15" s="96"/>
      <c r="D15" s="96"/>
      <c r="E15" s="96"/>
      <c r="F15" s="96"/>
      <c r="G15" s="96">
        <f t="shared" si="0"/>
        <v>58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12.88234757070277</v>
      </c>
      <c r="C17" s="96"/>
      <c r="D17" s="96"/>
      <c r="E17" s="96"/>
      <c r="F17" s="96"/>
      <c r="G17" s="96">
        <f t="shared" si="0"/>
        <v>12.88234757070277</v>
      </c>
    </row>
    <row r="18" spans="1:7" ht="13.9" x14ac:dyDescent="0.4">
      <c r="A18" s="91" t="s">
        <v>227</v>
      </c>
      <c r="B18" s="96">
        <f>Budget!F29</f>
        <v>34.86698941353383</v>
      </c>
      <c r="C18" s="96"/>
      <c r="D18" s="96"/>
      <c r="E18" s="96"/>
      <c r="F18" s="96"/>
      <c r="G18" s="96">
        <f>AVERAGE(B18:F18)</f>
        <v>34.86698941353383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353.98839948423654</v>
      </c>
      <c r="C19" s="108"/>
      <c r="D19" s="108"/>
      <c r="E19" s="108"/>
      <c r="F19" s="108"/>
      <c r="G19" s="108">
        <f>AVERAGE(B19:F19)</f>
        <v>353.98839948423654</v>
      </c>
    </row>
    <row r="20" spans="1:7" ht="13.9" x14ac:dyDescent="0.4">
      <c r="A20" s="91" t="s">
        <v>778</v>
      </c>
      <c r="B20" s="96">
        <f>SUM(Budget!F34:F36)</f>
        <v>21</v>
      </c>
      <c r="C20" s="108"/>
      <c r="D20" s="108"/>
      <c r="E20" s="108"/>
      <c r="F20" s="108"/>
      <c r="G20" s="96">
        <f t="shared" si="0"/>
        <v>21</v>
      </c>
    </row>
    <row r="21" spans="1:7" ht="15.4" x14ac:dyDescent="0.4">
      <c r="A21" s="91" t="s">
        <v>754</v>
      </c>
      <c r="B21" s="96">
        <f>Budget!F26+Budget!F28+Budget!F30</f>
        <v>22.673455452315864</v>
      </c>
      <c r="C21" s="96"/>
      <c r="D21" s="96"/>
      <c r="E21" s="96"/>
      <c r="F21" s="96"/>
      <c r="G21" s="96">
        <f t="shared" si="0"/>
        <v>22.673455452315864</v>
      </c>
    </row>
    <row r="22" spans="1:7" ht="13.9" x14ac:dyDescent="0.4">
      <c r="A22" s="91" t="s">
        <v>214</v>
      </c>
      <c r="B22" s="96">
        <f>Budget!F33</f>
        <v>14.776826069442787</v>
      </c>
      <c r="C22" s="96"/>
      <c r="D22" s="96"/>
      <c r="E22" s="96"/>
      <c r="F22" s="96"/>
      <c r="G22" s="96">
        <f t="shared" si="0"/>
        <v>14.776826069442787</v>
      </c>
    </row>
    <row r="23" spans="1:7" ht="13.9" x14ac:dyDescent="0.4">
      <c r="A23" s="107" t="s">
        <v>640</v>
      </c>
      <c r="B23" s="108">
        <f>SUM(Budget!F6:F18)+SUM(Budget!F20:F23)+SUM(Budget!F25:F36)</f>
        <v>412.43868100599525</v>
      </c>
      <c r="C23" s="96"/>
      <c r="D23" s="96"/>
      <c r="E23" s="96"/>
      <c r="F23" s="96"/>
      <c r="G23" s="108">
        <f t="shared" si="0"/>
        <v>412.43868100599525</v>
      </c>
    </row>
    <row r="24" spans="1:7" ht="13.9" x14ac:dyDescent="0.4">
      <c r="A24" s="91" t="s">
        <v>28</v>
      </c>
      <c r="B24" s="96">
        <f>Budget!F37</f>
        <v>17.013095591497304</v>
      </c>
      <c r="C24" s="96"/>
      <c r="D24" s="96"/>
      <c r="E24" s="96"/>
      <c r="F24" s="96"/>
      <c r="G24" s="96">
        <f t="shared" si="0"/>
        <v>17.013095591497304</v>
      </c>
    </row>
    <row r="25" spans="1:7" ht="15" customHeight="1" x14ac:dyDescent="0.4">
      <c r="A25" s="91" t="s">
        <v>228</v>
      </c>
      <c r="B25" s="96">
        <f>SUM(Budget!F39:F43)</f>
        <v>18.074999999999999</v>
      </c>
      <c r="C25" s="96"/>
      <c r="D25" s="96"/>
      <c r="E25" s="96"/>
      <c r="F25" s="96"/>
      <c r="G25" s="96">
        <f t="shared" si="0"/>
        <v>18.074999999999999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447.52677659749259</v>
      </c>
      <c r="C27" s="108"/>
      <c r="D27" s="108"/>
      <c r="E27" s="108"/>
      <c r="F27" s="108"/>
      <c r="G27" s="108">
        <f t="shared" si="0"/>
        <v>447.52677659749259</v>
      </c>
    </row>
    <row r="28" spans="1:7" ht="13.5" x14ac:dyDescent="0.35">
      <c r="A28" s="107" t="s">
        <v>233</v>
      </c>
      <c r="B28" s="114">
        <f>B6-B27</f>
        <v>167.47322340250741</v>
      </c>
      <c r="C28" s="114"/>
      <c r="D28" s="114"/>
      <c r="E28" s="114"/>
      <c r="F28" s="114"/>
      <c r="G28" s="114">
        <f t="shared" si="0"/>
        <v>167.47322340250741</v>
      </c>
    </row>
    <row r="29" spans="1:7" ht="13.9" x14ac:dyDescent="0.4">
      <c r="A29" s="91" t="s">
        <v>230</v>
      </c>
      <c r="B29" s="96">
        <f>Budget!F51</f>
        <v>136.45861296270894</v>
      </c>
      <c r="C29" s="96"/>
      <c r="D29" s="96"/>
      <c r="E29" s="96"/>
      <c r="F29" s="96"/>
      <c r="G29" s="96">
        <f>AVERAGE(B29:F29)</f>
        <v>136.45861296270894</v>
      </c>
    </row>
    <row r="30" spans="1:7" ht="15.4" x14ac:dyDescent="0.35">
      <c r="A30" s="107" t="s">
        <v>753</v>
      </c>
      <c r="B30" s="108">
        <f>B27+B29</f>
        <v>583.9853895602015</v>
      </c>
      <c r="C30" s="108"/>
      <c r="D30" s="108"/>
      <c r="E30" s="108"/>
      <c r="F30" s="108"/>
      <c r="G30" s="108">
        <f>AVERAGE(B30:F30)</f>
        <v>583.9853895602015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31.014610439798503</v>
      </c>
      <c r="C31" s="114"/>
      <c r="D31" s="114"/>
      <c r="E31" s="114"/>
      <c r="F31" s="114"/>
      <c r="G31" s="114">
        <f>AVERAGE(B31:F31)</f>
        <v>31.014610439798503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7.45877960995821</v>
      </c>
      <c r="C32" s="96"/>
      <c r="D32" s="96"/>
      <c r="E32" s="96"/>
      <c r="F32" s="96"/>
      <c r="G32" s="96">
        <f>AVERAGE(B32:F32)</f>
        <v>7.45877960995821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9.7330898260033578</v>
      </c>
      <c r="C33" s="98"/>
      <c r="D33" s="98"/>
      <c r="E33" s="98"/>
      <c r="F33" s="98"/>
      <c r="G33" s="98">
        <f>AVERAGE(B33:F33)</f>
        <v>9.7330898260033578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18. 2026 Soybean Enterprise Budget, RR2XtendFlex, Flood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60</v>
      </c>
      <c r="E3" s="307">
        <f>Budget!E3</f>
        <v>10.25</v>
      </c>
      <c r="F3" s="307">
        <f>Budget!F3</f>
        <v>615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150</v>
      </c>
      <c r="E6" s="307">
        <f>Budget!E6</f>
        <v>0.59689999999999999</v>
      </c>
      <c r="F6" s="307">
        <f>Budget!F6</f>
        <v>89.534999999999997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90</v>
      </c>
      <c r="E8" s="307">
        <f>Budget!E8</f>
        <v>0.40500000000000003</v>
      </c>
      <c r="F8" s="307">
        <f>Budget!F8</f>
        <v>36.450000000000003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68.630156249999999</v>
      </c>
      <c r="F13" s="307">
        <f>Budget!F14</f>
        <v>68.630156249999999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17.82</v>
      </c>
      <c r="F14" s="307">
        <f>Budget!F15</f>
        <v>17.82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13.15390625</v>
      </c>
      <c r="F15" s="307">
        <f>Budget!F16</f>
        <v>13.15390625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4</v>
      </c>
      <c r="E19" s="307">
        <f>Budget!E20</f>
        <v>9.5</v>
      </c>
      <c r="F19" s="307">
        <f>Budget!F20</f>
        <v>38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3.2392663372969066</v>
      </c>
      <c r="E24" s="307">
        <f>Budget!E25</f>
        <v>2.46</v>
      </c>
      <c r="F24" s="307">
        <f>Budget!F25</f>
        <v>7.9685951897503902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7.8990572811401245</v>
      </c>
      <c r="F25" s="307">
        <f>Budget!F26</f>
        <v>7.8990572811401245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1.9974603174603169</v>
      </c>
      <c r="E26" s="307">
        <f>Budget!E27</f>
        <v>2.46</v>
      </c>
      <c r="F26" s="307">
        <f>Budget!F27</f>
        <v>4.9137523809523795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10.255023171175738</v>
      </c>
      <c r="F27" s="307">
        <f>Budget!F28</f>
        <v>10.255023171175738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2.9055824511278194</v>
      </c>
      <c r="F28" s="307">
        <f>Budget!F29</f>
        <v>34.86698941353383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0.37661458333333336</v>
      </c>
      <c r="F29" s="307">
        <f>Budget!F30</f>
        <v>4.5193750000000001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0.99641443489162418</v>
      </c>
      <c r="E32" s="307">
        <f>Budget!E33</f>
        <v>14.83</v>
      </c>
      <c r="F32" s="307">
        <f>Budget!F33</f>
        <v>14.776826069442787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5</v>
      </c>
      <c r="F33" s="307">
        <f>Budget!F34</f>
        <v>5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16</v>
      </c>
      <c r="F35" s="307">
        <f>Budget!F36</f>
        <v>16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412.43868100599525</v>
      </c>
      <c r="F36" s="307">
        <f>Budget!F37</f>
        <v>17.013095591497304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60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60</v>
      </c>
      <c r="E40" s="307">
        <f>Budget!E41</f>
        <v>0.25</v>
      </c>
      <c r="F40" s="307">
        <f>Budget!F41</f>
        <v>15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60</v>
      </c>
      <c r="E41" s="307">
        <f>Budget!E42</f>
        <v>5.1250000000000004E-2</v>
      </c>
      <c r="F41" s="307">
        <f>Budget!F42</f>
        <v>3.0750000000000002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447.52677659749253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167.47322340250747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93.62155130752005</v>
      </c>
      <c r="F47" s="311">
        <f>Budget!F48</f>
        <v>93.62155130752005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38.155984089812883</v>
      </c>
      <c r="F48" s="311">
        <f>Budget!F49</f>
        <v>38.155984089812883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4.6810775653760031</v>
      </c>
      <c r="F49" s="311">
        <f>Budget!F50</f>
        <v>4.6810775653760031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136.45861296270894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583.9853895602015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31.014610439798503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RR2XtendFlex Soybeans, Flood</v>
      </c>
      <c r="H1" s="1246"/>
      <c r="I1" s="1442"/>
    </row>
    <row r="2" spans="1:9" ht="15" customHeight="1" x14ac:dyDescent="0.4">
      <c r="A2" s="1806" t="str">
        <f>Print_Summary!G1</f>
        <v>RR2XtendFlex Soybeans, Flood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412438.68100599525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60</v>
      </c>
      <c r="C6" s="1820"/>
      <c r="D6" s="1821">
        <f>B6*Print_Summary!$I$2</f>
        <v>60000</v>
      </c>
      <c r="E6" s="1097" t="s">
        <v>797</v>
      </c>
      <c r="F6" s="1541">
        <f>B6*0.9</f>
        <v>54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/>
      <c r="D7" s="1823">
        <f>B7</f>
        <v>10.25</v>
      </c>
      <c r="E7" s="1097" t="s">
        <v>791</v>
      </c>
      <c r="F7" s="1542">
        <f>B7</f>
        <v>10.25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615</v>
      </c>
      <c r="C9" s="1826"/>
      <c r="D9" s="1827">
        <f>B9*Print_Summary!$I$2</f>
        <v>615000</v>
      </c>
      <c r="E9" s="667" t="s">
        <v>13</v>
      </c>
      <c r="F9" s="1828">
        <f>F6*F7</f>
        <v>553.5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35">
        <f>B13/$B$6</f>
        <v>1.4922499999999999</v>
      </c>
      <c r="D13" s="1821">
        <f>B13*Print_Summary!$I$2</f>
        <v>89535</v>
      </c>
      <c r="E13" s="4"/>
      <c r="F13" s="1824">
        <f>B13/$F$9</f>
        <v>0.16176151761517615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58.45</v>
      </c>
      <c r="C14" s="1835">
        <f t="shared" ref="C14:C34" si="0">B14/$B$6</f>
        <v>0.97416666666666674</v>
      </c>
      <c r="D14" s="1821">
        <f>B14*Print_Summary!$I$2</f>
        <v>58450</v>
      </c>
      <c r="E14" s="4"/>
      <c r="F14" s="1824">
        <f t="shared" ref="F14:F19" si="1">B14/$F$9</f>
        <v>0.10560072267389341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99.604062499999998</v>
      </c>
      <c r="C15" s="1835">
        <f t="shared" si="0"/>
        <v>1.6600677083333333</v>
      </c>
      <c r="D15" s="1821">
        <f>B15*Print_Summary!$I$2</f>
        <v>99604.0625</v>
      </c>
      <c r="E15" s="4"/>
      <c r="F15" s="1824">
        <f t="shared" si="1"/>
        <v>0.17995313911472446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58</v>
      </c>
      <c r="C16" s="1835">
        <f t="shared" si="0"/>
        <v>0.96666666666666667</v>
      </c>
      <c r="D16" s="1821">
        <f>B16*Print_Summary!$I$2</f>
        <v>58000</v>
      </c>
      <c r="E16" s="4"/>
      <c r="F16" s="1824">
        <f t="shared" si="1"/>
        <v>0.10478771454381211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12.88234757070277</v>
      </c>
      <c r="C17" s="1835">
        <f t="shared" si="0"/>
        <v>0.21470579284504615</v>
      </c>
      <c r="D17" s="1821">
        <f>B17*Print_Summary!$I$2</f>
        <v>12882.34757070277</v>
      </c>
      <c r="E17" s="4"/>
      <c r="F17" s="1824">
        <f t="shared" si="1"/>
        <v>2.3274340687809883E-2</v>
      </c>
    </row>
    <row r="18" spans="1:6" ht="13.9" x14ac:dyDescent="0.4">
      <c r="A18" s="1834" t="s">
        <v>227</v>
      </c>
      <c r="B18" s="1835">
        <f>Budget!F29</f>
        <v>34.86698941353383</v>
      </c>
      <c r="C18" s="1835">
        <f t="shared" si="0"/>
        <v>0.58111649022556378</v>
      </c>
      <c r="D18" s="1821">
        <f>B18*Print_Summary!$I$2</f>
        <v>34866.989413533833</v>
      </c>
      <c r="E18" s="4"/>
      <c r="F18" s="1824">
        <f t="shared" si="1"/>
        <v>6.2993657477025886E-2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1.0833333333333334E-2</v>
      </c>
      <c r="D19" s="1821">
        <f>B19*Print_Summary!$I$2</f>
        <v>650</v>
      </c>
      <c r="E19" s="4"/>
      <c r="F19" s="1824">
        <f t="shared" si="1"/>
        <v>1.1743450767841012E-3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353.98839948423654</v>
      </c>
      <c r="C20" s="1836">
        <f t="shared" si="0"/>
        <v>5.8998066580706086</v>
      </c>
      <c r="D20" s="1827">
        <f>B20*Print_Summary!$I$2</f>
        <v>353988.39948423655</v>
      </c>
      <c r="E20" s="308"/>
      <c r="F20" s="1837">
        <f t="shared" ref="F20:F28" si="2">B20/$F$9</f>
        <v>0.63954543718922585</v>
      </c>
    </row>
    <row r="21" spans="1:6" ht="13.9" x14ac:dyDescent="0.4">
      <c r="A21" s="1834" t="s">
        <v>778</v>
      </c>
      <c r="B21" s="1835">
        <f>Budget!F34+Budget!F35</f>
        <v>5</v>
      </c>
      <c r="C21" s="1835">
        <f t="shared" si="0"/>
        <v>8.3333333333333329E-2</v>
      </c>
      <c r="D21" s="1821">
        <f>B21*Print_Summary!$I$2</f>
        <v>5000</v>
      </c>
      <c r="E21" s="4"/>
      <c r="F21" s="1824">
        <f t="shared" si="2"/>
        <v>9.0334236675700084E-3</v>
      </c>
    </row>
    <row r="22" spans="1:6" ht="13.9" x14ac:dyDescent="0.4">
      <c r="A22" s="1834" t="s">
        <v>1</v>
      </c>
      <c r="B22" s="1835">
        <f>Budget!F36</f>
        <v>16</v>
      </c>
      <c r="C22" s="1835">
        <f t="shared" si="0"/>
        <v>0.26666666666666666</v>
      </c>
      <c r="D22" s="1821">
        <f>B22*Print_Summary!$I$2</f>
        <v>16000</v>
      </c>
      <c r="E22" s="4"/>
      <c r="F22" s="1824">
        <f t="shared" si="2"/>
        <v>2.8906955736224028E-2</v>
      </c>
    </row>
    <row r="23" spans="1:6" ht="13.9" x14ac:dyDescent="0.4">
      <c r="A23" s="1834" t="s">
        <v>749</v>
      </c>
      <c r="B23" s="1835">
        <f>Budget!F26+Budget!F28+Budget!F30</f>
        <v>22.673455452315864</v>
      </c>
      <c r="C23" s="1835">
        <f t="shared" si="0"/>
        <v>0.37789092420526438</v>
      </c>
      <c r="D23" s="1821">
        <f>B23*Print_Summary!$I$2</f>
        <v>22673.455452315862</v>
      </c>
      <c r="E23" s="4"/>
      <c r="F23" s="1824">
        <f t="shared" si="2"/>
        <v>4.0963785821708877E-2</v>
      </c>
    </row>
    <row r="24" spans="1:6" ht="13.9" x14ac:dyDescent="0.4">
      <c r="A24" s="1834" t="s">
        <v>214</v>
      </c>
      <c r="B24" s="1835">
        <f>Budget!F33</f>
        <v>14.776826069442787</v>
      </c>
      <c r="C24" s="1835">
        <f t="shared" si="0"/>
        <v>0.24628043449071313</v>
      </c>
      <c r="D24" s="1821">
        <f>B24*Print_Summary!$I$2</f>
        <v>14776.826069442788</v>
      </c>
      <c r="E24" s="4"/>
      <c r="F24" s="1824">
        <f t="shared" si="2"/>
        <v>2.6697066069453997E-2</v>
      </c>
    </row>
    <row r="25" spans="1:6" ht="13.5" x14ac:dyDescent="0.35">
      <c r="A25" s="1825" t="s">
        <v>640</v>
      </c>
      <c r="B25" s="1836">
        <f>SUM(Budget!F6:F18)+SUM(Budget!F20:F23)+SUM(Budget!F25:F36)</f>
        <v>412.43868100599525</v>
      </c>
      <c r="C25" s="1836">
        <f t="shared" si="0"/>
        <v>6.8739780167665874</v>
      </c>
      <c r="D25" s="1827">
        <f>B25*Print_Summary!$I$2</f>
        <v>412438.68100599525</v>
      </c>
      <c r="E25" s="308"/>
      <c r="F25" s="1837">
        <f t="shared" si="2"/>
        <v>0.74514666848418287</v>
      </c>
    </row>
    <row r="26" spans="1:6" ht="13.9" x14ac:dyDescent="0.4">
      <c r="A26" s="1834" t="s">
        <v>28</v>
      </c>
      <c r="B26" s="1835">
        <f>Budget!F37</f>
        <v>17.013095591497304</v>
      </c>
      <c r="C26" s="1835">
        <f t="shared" si="0"/>
        <v>0.28355159319162176</v>
      </c>
      <c r="D26" s="1821">
        <f>B26*Print_Summary!$I$2</f>
        <v>17013.095591497306</v>
      </c>
      <c r="E26" s="4"/>
      <c r="F26" s="1824">
        <f t="shared" si="2"/>
        <v>3.0737300074972548E-2</v>
      </c>
    </row>
    <row r="27" spans="1:6" ht="13.9" x14ac:dyDescent="0.4">
      <c r="A27" s="1834" t="s">
        <v>228</v>
      </c>
      <c r="B27" s="1835">
        <f>SUM(Budget!F39:F43)</f>
        <v>18.074999999999999</v>
      </c>
      <c r="C27" s="1835">
        <f t="shared" si="0"/>
        <v>0.30124999999999996</v>
      </c>
      <c r="D27" s="1821">
        <f>B27*Print_Summary!$I$2</f>
        <v>18075</v>
      </c>
      <c r="E27" s="4"/>
      <c r="F27" s="1824">
        <f t="shared" si="2"/>
        <v>3.2655826558265579E-2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447.52677659749259</v>
      </c>
      <c r="C29" s="1836">
        <f t="shared" si="0"/>
        <v>7.45877960995821</v>
      </c>
      <c r="D29" s="1827">
        <f>B29*Print_Summary!$I$2</f>
        <v>447526.77659749257</v>
      </c>
      <c r="E29" s="308"/>
      <c r="F29" s="1824"/>
    </row>
    <row r="30" spans="1:6" ht="13.5" x14ac:dyDescent="0.35">
      <c r="A30" s="1825" t="s">
        <v>233</v>
      </c>
      <c r="B30" s="1826">
        <f>B9-B29-B31</f>
        <v>167.47322340250741</v>
      </c>
      <c r="C30" s="1826">
        <f t="shared" si="0"/>
        <v>2.7912203900417905</v>
      </c>
      <c r="D30" s="1827">
        <f>B30*Print_Summary!$I$2</f>
        <v>167473.22340250743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136.45861296270894</v>
      </c>
      <c r="C32" s="1835">
        <f t="shared" si="0"/>
        <v>2.2743102160451492</v>
      </c>
      <c r="D32" s="1821">
        <f>B32*Print_Summary!$I$2</f>
        <v>136458.61296270895</v>
      </c>
      <c r="E32" s="4"/>
      <c r="F32" s="1824">
        <f>B32/$F$9</f>
        <v>0.24653769279622212</v>
      </c>
    </row>
    <row r="33" spans="1:6" ht="13.5" x14ac:dyDescent="0.35">
      <c r="A33" s="1825" t="s">
        <v>650</v>
      </c>
      <c r="B33" s="1836">
        <f>B29+B32</f>
        <v>583.9853895602015</v>
      </c>
      <c r="C33" s="1836">
        <f t="shared" si="0"/>
        <v>9.7330898260033578</v>
      </c>
      <c r="D33" s="1827">
        <f>B33*Print_Summary!$I$2</f>
        <v>583985.38956020155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31.014610439798503</v>
      </c>
      <c r="C34" s="1826">
        <f t="shared" si="0"/>
        <v>0.51691017399664174</v>
      </c>
      <c r="D34" s="1827">
        <f>B34*Print_Summary!$I$2</f>
        <v>31014.610439798504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7.45877960995821</v>
      </c>
      <c r="C36" s="1097"/>
      <c r="D36" s="1823">
        <f>D29/D6</f>
        <v>7.4587796099582091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9.7330898260033578</v>
      </c>
      <c r="C37" s="1097"/>
      <c r="D37" s="1823">
        <f>D33/D6</f>
        <v>9.7330898260033596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18. 2026 Soybean Enterprise Budget, RR2XtendFlex, Flood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22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RR2XtendFlex Soybeans, Flood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1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18. Details of Chemicals Applied, RR2XtendFlex Soybeans, Flood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18. Machinery Capital Recovery and Operating Costs, RR2XtendFlex Soybeans, Flood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18. 2026 Soybean Enterprise Budget, RR2XtendFlex, Flood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447.52677659749253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93.62155130752005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136.45861296270894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31.014610439798503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4.4999999999999998E-2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60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60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60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60</v>
      </c>
      <c r="J30" s="900"/>
    </row>
    <row r="31" spans="2:10" ht="12.75" customHeight="1" x14ac:dyDescent="0.4">
      <c r="B31" s="901">
        <f>IF(A2_Budget_Look_Up!B13&gt;0,Budget!D3*Budget!B41,I31)</f>
        <v>60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60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14.731992314724318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13.30143832416293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37.619890339812883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34.86698941353383</v>
      </c>
      <c r="C27" s="696">
        <f>C26*Budget!D29</f>
        <v>2.8030397321739131</v>
      </c>
      <c r="D27" s="696">
        <f>D26*Budget!D29</f>
        <v>3.0699958971428569</v>
      </c>
      <c r="E27" s="696">
        <f>E26*Budget!D29</f>
        <v>18.879199145864664</v>
      </c>
      <c r="F27" s="696">
        <f>F26*Budget!D29</f>
        <v>37.108990950102537</v>
      </c>
      <c r="G27" s="696">
        <f>G26*Budget!D29</f>
        <v>55.276934436090237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4.5193750000000001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4.5193750000000001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3.3E-3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3.3E-3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3.9599999999999996E-2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34.86698941353383</v>
      </c>
      <c r="C70" s="696">
        <f>C69*Budget!D29</f>
        <v>2.8030397321739131</v>
      </c>
      <c r="D70" s="696">
        <f>D69*Budget!D29</f>
        <v>3.0699958971428569</v>
      </c>
      <c r="E70" s="696">
        <f>E69*Budget!D29</f>
        <v>18.879199145864664</v>
      </c>
      <c r="F70" s="696">
        <f>F69*Budget!D29</f>
        <v>37.108990950102537</v>
      </c>
      <c r="G70" s="696">
        <f>G69*Budget!D29</f>
        <v>55.276934436090237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3.3E-3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3.3E-3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3.9599999999999996E-2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RR2XtendFlex Soybeans, Flood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60</v>
      </c>
      <c r="C6" s="1822">
        <f>B6*Print_Summary!$I$2</f>
        <v>60000</v>
      </c>
      <c r="D6" s="1845"/>
      <c r="E6" s="1096">
        <f t="shared" si="0"/>
        <v>60</v>
      </c>
      <c r="F6" s="1821">
        <f t="shared" si="0"/>
        <v>60000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>
        <f>B7</f>
        <v>10.25</v>
      </c>
      <c r="D7" s="1846"/>
      <c r="E7" s="1097">
        <f t="shared" si="0"/>
        <v>10.25</v>
      </c>
      <c r="F7" s="1847">
        <f t="shared" si="0"/>
        <v>10.25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615</v>
      </c>
      <c r="C9" s="1829">
        <f>B9*Print_Summary!$I$2</f>
        <v>615000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22">
        <f>B13*Print_Summary!$I$2</f>
        <v>89535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-30.640000000000015</v>
      </c>
    </row>
    <row r="14" spans="1:9" ht="13.9" x14ac:dyDescent="0.4">
      <c r="A14" s="1834" t="s">
        <v>224</v>
      </c>
      <c r="B14" s="1835">
        <f>SUM(Budget!F7:F13)</f>
        <v>58.45</v>
      </c>
      <c r="C14" s="1822">
        <f>B14*Print_Summary!$I$2</f>
        <v>58450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-32.338799999999992</v>
      </c>
    </row>
    <row r="15" spans="1:9" ht="13.9" x14ac:dyDescent="0.4">
      <c r="A15" s="1834" t="s">
        <v>494</v>
      </c>
      <c r="B15" s="1835">
        <f>SUM(Budget!F14:F18)</f>
        <v>99.604062499999998</v>
      </c>
      <c r="C15" s="1822">
        <f>B15*Print_Summary!$I$2</f>
        <v>99604.0625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-109.44843749999998</v>
      </c>
    </row>
    <row r="16" spans="1:9" ht="13.9" x14ac:dyDescent="0.4">
      <c r="A16" s="1834" t="s">
        <v>225</v>
      </c>
      <c r="B16" s="1835">
        <f>SUM(Budget!F20:F23)</f>
        <v>58</v>
      </c>
      <c r="C16" s="1822">
        <f>B16*Print_Summary!$I$2</f>
        <v>58000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44</v>
      </c>
    </row>
    <row r="17" spans="1:9" ht="13.9" x14ac:dyDescent="0.4">
      <c r="A17" s="1834" t="s">
        <v>462</v>
      </c>
      <c r="B17" s="1835">
        <f>Budget!F25+Budget!F27</f>
        <v>12.88234757070277</v>
      </c>
      <c r="C17" s="1822">
        <f>B17*Print_Summary!$I$2</f>
        <v>12882.34757070277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-15.184516178194251</v>
      </c>
    </row>
    <row r="18" spans="1:9" ht="13.9" x14ac:dyDescent="0.4">
      <c r="A18" s="1834" t="s">
        <v>227</v>
      </c>
      <c r="B18" s="1835">
        <f>Budget!F29</f>
        <v>34.86698941353383</v>
      </c>
      <c r="C18" s="1822">
        <f>B18*Print_Summary!$I$2</f>
        <v>34866.989413533833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-0.28347145864662338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353.98839948423654</v>
      </c>
      <c r="C20" s="1827">
        <f>B20*Print_Summary!$I$2</f>
        <v>353988.39948423655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-146.69522513684092</v>
      </c>
    </row>
    <row r="21" spans="1:9" ht="13.9" x14ac:dyDescent="0.4">
      <c r="A21" s="1834" t="s">
        <v>778</v>
      </c>
      <c r="B21" s="1835">
        <f>Budget!F34+Budget!F35</f>
        <v>5</v>
      </c>
      <c r="C21" s="1822">
        <f>B21*Print_Summary!$I$2</f>
        <v>5000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-19</v>
      </c>
    </row>
    <row r="22" spans="1:9" ht="13.9" x14ac:dyDescent="0.4">
      <c r="A22" s="1834" t="s">
        <v>1</v>
      </c>
      <c r="B22" s="1835">
        <f>Budget!F36</f>
        <v>16</v>
      </c>
      <c r="C22" s="1822">
        <f>B22*Print_Summary!$I$2</f>
        <v>16000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16</v>
      </c>
    </row>
    <row r="23" spans="1:9" ht="15.4" x14ac:dyDescent="0.4">
      <c r="A23" s="1834" t="s">
        <v>750</v>
      </c>
      <c r="B23" s="1835">
        <f>Budget!F26+Budget!F28+Budget!F30</f>
        <v>22.673455452315864</v>
      </c>
      <c r="C23" s="1822">
        <f>B23*Print_Summary!$I$2</f>
        <v>22673.455452315862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-10.350788351737613</v>
      </c>
    </row>
    <row r="24" spans="1:9" ht="15" customHeight="1" x14ac:dyDescent="0.4">
      <c r="A24" s="1834" t="s">
        <v>214</v>
      </c>
      <c r="B24" s="1835">
        <f>Budget!F33</f>
        <v>14.776826069442787</v>
      </c>
      <c r="C24" s="1822">
        <f>B24*Print_Summary!$I$2</f>
        <v>14776.826069442788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-8.5510197550362008</v>
      </c>
    </row>
    <row r="25" spans="1:9" ht="15" customHeight="1" x14ac:dyDescent="0.4">
      <c r="A25" s="1825" t="s">
        <v>640</v>
      </c>
      <c r="B25" s="1836">
        <f>SUM(Budget!F6:F18)+SUM(Budget!F20:F23)+SUM(Budget!F25:F36)</f>
        <v>412.43868100599525</v>
      </c>
      <c r="C25" s="1829">
        <f>B25*Print_Summary!$I$2</f>
        <v>412438.68100599525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-168.59703324361465</v>
      </c>
    </row>
    <row r="26" spans="1:9" ht="13.9" x14ac:dyDescent="0.4">
      <c r="A26" s="1834" t="s">
        <v>28</v>
      </c>
      <c r="B26" s="1835">
        <f>Budget!F37</f>
        <v>17.013095591497304</v>
      </c>
      <c r="C26" s="1822">
        <f>B26*Print_Summary!$I$2</f>
        <v>17013.095591497306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3.2134973780690661</v>
      </c>
    </row>
    <row r="27" spans="1:9" ht="13.9" x14ac:dyDescent="0.4">
      <c r="A27" s="1834" t="s">
        <v>228</v>
      </c>
      <c r="B27" s="1835">
        <f>SUM(Budget!F39:F43)</f>
        <v>18.074999999999999</v>
      </c>
      <c r="C27" s="1822">
        <f>B27*Print_Summary!$I$2</f>
        <v>18075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-126.705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447.52677659749259</v>
      </c>
      <c r="C29" s="1829">
        <f>B29*Print_Summary!$I$2</f>
        <v>447526.77659749257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-147.30853586554565</v>
      </c>
    </row>
    <row r="30" spans="1:9" ht="13.9" x14ac:dyDescent="0.4">
      <c r="A30" s="1825" t="s">
        <v>233</v>
      </c>
      <c r="B30" s="1826">
        <f>B9-B29-B31</f>
        <v>167.47322340250741</v>
      </c>
      <c r="C30" s="1829">
        <f>B30*Print_Summary!$I$2</f>
        <v>167473.22340250743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-17.69146413445435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136.45861296270894</v>
      </c>
      <c r="C32" s="1822">
        <f>B32*Print_Summary!$I$2</f>
        <v>136458.61296270895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-42.136376975415089</v>
      </c>
    </row>
    <row r="33" spans="1:9" ht="13.9" x14ac:dyDescent="0.4">
      <c r="A33" s="1825" t="s">
        <v>650</v>
      </c>
      <c r="B33" s="1836">
        <f>B29+B32</f>
        <v>583.9853895602015</v>
      </c>
      <c r="C33" s="1829">
        <f>B33*Print_Summary!$I$2</f>
        <v>583985.38956020155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-189.4449128409608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31.014610439798503</v>
      </c>
      <c r="C34" s="1829">
        <f>B34*Print_Summary!$I$2</f>
        <v>31014.610439798504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24.444912840960797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7.45877960995821</v>
      </c>
      <c r="C36" s="1097">
        <f>C29/C6</f>
        <v>7.4587796099582091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9.7330898260033578</v>
      </c>
      <c r="C37" s="1839">
        <f>C33/C6</f>
        <v>9.7330898260033596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6.8921356532885558E-3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18. 2026 Soybean Enterprise Budget, RR2XtendFlex, Flood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60</v>
      </c>
      <c r="E3" s="1258">
        <f>A3_Production_Look_Up!B5</f>
        <v>10.25</v>
      </c>
      <c r="F3" s="9">
        <f>IF('C1_Messages_Indicators'!B3=1,(D3*E3*B3),"Error")</f>
        <v>615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150</v>
      </c>
      <c r="E6" s="10">
        <f>Seed_Chemical!D4</f>
        <v>0.59689999999999999</v>
      </c>
      <c r="F6" s="9">
        <f t="shared" ref="F6:F11" si="0">D6*E6*B6</f>
        <v>89.534999999999997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90</v>
      </c>
      <c r="E8" s="10">
        <f>Fertilizer!E4</f>
        <v>0.40500000000000003</v>
      </c>
      <c r="F8" s="9">
        <f t="shared" si="0"/>
        <v>36.450000000000003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68.630156249999999</v>
      </c>
      <c r="F14" s="9">
        <f t="shared" si="1"/>
        <v>68.630156249999999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17.82</v>
      </c>
      <c r="F15" s="9">
        <f t="shared" si="1"/>
        <v>17.82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13.15390625</v>
      </c>
      <c r="F16" s="9">
        <f t="shared" si="1"/>
        <v>13.15390625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4</v>
      </c>
      <c r="E20" s="2">
        <v>9.5</v>
      </c>
      <c r="F20" s="9">
        <f>D20*E20*B20</f>
        <v>38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3.2392663372969066</v>
      </c>
      <c r="E25" s="18">
        <f>Irrigation!B14</f>
        <v>2.46</v>
      </c>
      <c r="F25" s="9">
        <f t="shared" ref="F25:F36" si="2">D25*E25*B25</f>
        <v>7.9685951897503902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7.8990572811401245</v>
      </c>
      <c r="F26" s="9">
        <f t="shared" si="2"/>
        <v>7.8990572811401245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1.9974603174603169</v>
      </c>
      <c r="E27" s="18">
        <f>Irrigation!B14</f>
        <v>2.46</v>
      </c>
      <c r="F27" s="9">
        <f t="shared" si="2"/>
        <v>4.9137523809523795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10.255023171175738</v>
      </c>
      <c r="F28" s="9">
        <f t="shared" si="2"/>
        <v>10.255023171175738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2.9055824511278194</v>
      </c>
      <c r="F29" s="9">
        <f t="shared" si="2"/>
        <v>34.86698941353383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0.37661458333333336</v>
      </c>
      <c r="F30" s="9">
        <f>D30*E30</f>
        <v>4.5193750000000001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0.99641443489162418</v>
      </c>
      <c r="E33" s="316">
        <v>14.83</v>
      </c>
      <c r="F33" s="9">
        <f t="shared" si="2"/>
        <v>14.776826069442787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5</v>
      </c>
      <c r="F34" s="9">
        <f t="shared" si="2"/>
        <v>5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16</v>
      </c>
      <c r="F36" s="9">
        <f t="shared" si="2"/>
        <v>16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412.43868100599525</v>
      </c>
      <c r="F37" s="9">
        <f>((D37/100)*Program_Variables!D34)*SUM(F6:F36)*B37</f>
        <v>17.013095591497304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60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60</v>
      </c>
      <c r="E41" s="2">
        <f>A3_Production_Look_Up!B38</f>
        <v>0.25</v>
      </c>
      <c r="F41" s="9">
        <f>D41*E41*B41</f>
        <v>15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60</v>
      </c>
      <c r="E42" s="1963">
        <f>A3_Production_Look_Up!B39</f>
        <v>5.1250000000000004E-2</v>
      </c>
      <c r="F42" s="9">
        <f>D42*E42*B42</f>
        <v>3.0750000000000002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447.52677659749253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167.47322340250747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93.62155130752005</v>
      </c>
      <c r="F48" s="9">
        <f>D48*E48</f>
        <v>93.62155130752005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38.155984089812883</v>
      </c>
      <c r="F49" s="9">
        <f>D49*E49</f>
        <v>38.155984089812883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4.6810775653760031</v>
      </c>
      <c r="F50" s="9">
        <f>D50*E50</f>
        <v>4.6810775653760031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136.45861296270894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583.9853895602015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31.014610439798503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90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sqref="A1:B1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0.59689999999999999</v>
      </c>
      <c r="E4" s="1586">
        <f>A3_Production_Look_Up!B45</f>
        <v>150</v>
      </c>
      <c r="F4" s="1587">
        <f>D4*E4</f>
        <v>89.534999999999997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89.534999999999997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Dicamba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0.26250000000000001</v>
      </c>
      <c r="E13" s="1586">
        <f>IF(A5_Chem_Look_Up!$F7&gt;0,A5_Chem_Look_Up!E7,0)</f>
        <v>32</v>
      </c>
      <c r="F13" s="1587">
        <f t="shared" ref="F13:F25" si="0">D13*E13</f>
        <v>8.4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Boundary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0.68414062499999995</v>
      </c>
      <c r="E14" s="1586">
        <f>IF(A5_Chem_Look_Up!$F8&gt;0,A5_Chem_Look_Up!E8,0)</f>
        <v>32</v>
      </c>
      <c r="F14" s="1587">
        <f t="shared" si="0"/>
        <v>21.892499999999998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Zidua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5.7421875</v>
      </c>
      <c r="E17" s="1586">
        <f>IF(A5_Chem_Look_Up!$F11&gt;0,A5_Chem_Look_Up!E11,0)</f>
        <v>3.5</v>
      </c>
      <c r="F17" s="1587">
        <f t="shared" si="0"/>
        <v>20.09765625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68.630156249999999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Besiege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1.98</v>
      </c>
      <c r="E30" s="1586">
        <f>IF(A5_Chem_Look_Up!$F24&gt;0,A5_Chem_Look_Up!E24,0)</f>
        <v>9</v>
      </c>
      <c r="F30" s="1587">
        <f t="shared" ref="F30:F39" si="1">D30*E30</f>
        <v>17.82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17.82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Quadris Top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1.315390625</v>
      </c>
      <c r="E44" s="1586">
        <f>IF(A5_Chem_Look_Up!$F38&gt;0,A5_Chem_Look_Up!E38,0)</f>
        <v>10</v>
      </c>
      <c r="F44" s="1587">
        <f>D44*E44</f>
        <v>13.15390625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13.15390625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14.731992314724318</v>
      </c>
      <c r="L6" s="1517">
        <f>IF(AND(Budget!$B$3=1,Budget!$E$44=0),1,0)</f>
        <v>1</v>
      </c>
      <c r="M6" s="560">
        <v>1</v>
      </c>
      <c r="N6" s="869">
        <f>'C2_Irrigation_Calculations'!K6*Budget!D$30</f>
        <v>2.375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13.30143832416293</v>
      </c>
      <c r="L7" s="1517">
        <v>1</v>
      </c>
      <c r="M7" s="560">
        <v>1</v>
      </c>
      <c r="N7" s="869">
        <f>'C2_Irrigation_Calculations'!K7*Budget!D$30</f>
        <v>2.1443750000000001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37.619890339812883</v>
      </c>
      <c r="L10" s="1384"/>
      <c r="M10" s="1329" t="s">
        <v>766</v>
      </c>
      <c r="N10" s="870">
        <f>SUM(N4:N9)</f>
        <v>4.5193750000000001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6104.957454370061</v>
      </c>
      <c r="F38" s="926">
        <f>(SUM(Trips!B30:B31)+SUM(Trips!B33:B37))*IF(B2=2,I15,I14)</f>
        <v>750.52967209156554</v>
      </c>
      <c r="G38" s="927">
        <f t="shared" ref="G38:G43" si="0">SUM(E38:F38)</f>
        <v>6855.4871264616268</v>
      </c>
    </row>
    <row r="39" spans="4:7" ht="13.9" x14ac:dyDescent="0.4">
      <c r="D39" s="863" t="s">
        <v>243</v>
      </c>
      <c r="E39" s="926">
        <f>Trips!C76*IF(B2=2,I15,I14)</f>
        <v>723.1</v>
      </c>
      <c r="F39" s="926">
        <f>(SUM(Trips!C30:C31)+SUM(Trips!C33:C37))*IF(B2=2,I15,I14)</f>
        <v>78.289340280756761</v>
      </c>
      <c r="G39" s="927">
        <f t="shared" si="0"/>
        <v>801.38934028075676</v>
      </c>
    </row>
    <row r="40" spans="4:7" ht="13.9" x14ac:dyDescent="0.4">
      <c r="D40" s="863" t="s">
        <v>615</v>
      </c>
      <c r="E40" s="926">
        <f>Trips!D76*IF(B2=2,I15,I14)</f>
        <v>5578.7183061654123</v>
      </c>
      <c r="F40" s="926">
        <f>(SUM(Trips!D30:D31)+SUM(Trips!D33:D37))*IF(B2=2,I15,I14)</f>
        <v>268.35138820631425</v>
      </c>
      <c r="G40" s="927">
        <f t="shared" si="0"/>
        <v>5847.0696943717267</v>
      </c>
    </row>
    <row r="41" spans="4:7" ht="13.9" x14ac:dyDescent="0.4">
      <c r="D41" s="863" t="s">
        <v>55</v>
      </c>
      <c r="E41" s="926">
        <f>Trips!E76*IF(B2=2,I15,I14)</f>
        <v>93.962879999999984</v>
      </c>
      <c r="F41" s="926">
        <f>(SUM(Trips!E30:E31)+SUM(Trips!E33:E37))*IF(B2=2,I15,I14)</f>
        <v>405.78670752513057</v>
      </c>
      <c r="G41" s="927">
        <f t="shared" si="0"/>
        <v>499.74958752513055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37.526483604578281</v>
      </c>
      <c r="G43" s="927">
        <f t="shared" si="0"/>
        <v>37.526483604578281</v>
      </c>
    </row>
    <row r="44" spans="4:7" ht="13.9" thickBot="1" x14ac:dyDescent="0.4">
      <c r="D44" s="504" t="s">
        <v>22</v>
      </c>
      <c r="E44" s="928">
        <f>SUM(E38:E43)</f>
        <v>12500.738640535474</v>
      </c>
      <c r="F44" s="928">
        <f>SUM(F38:F43)</f>
        <v>1540.4835917083453</v>
      </c>
      <c r="G44" s="929">
        <f>SUM(G38:G43)</f>
        <v>14041.222232243819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38.155984089812883</v>
      </c>
      <c r="F48" s="82">
        <f t="shared" si="1"/>
        <v>4.6908104505722843</v>
      </c>
      <c r="G48" s="934">
        <f t="shared" si="1"/>
        <v>42.846794540385169</v>
      </c>
    </row>
    <row r="49" spans="4:7" ht="13.9" x14ac:dyDescent="0.4">
      <c r="D49" s="863" t="s">
        <v>243</v>
      </c>
      <c r="E49" s="82">
        <f t="shared" si="1"/>
        <v>4.5193750000000001</v>
      </c>
      <c r="F49" s="82">
        <f t="shared" si="1"/>
        <v>0.48930837675472977</v>
      </c>
      <c r="G49" s="934">
        <f t="shared" si="1"/>
        <v>5.0086833767547301</v>
      </c>
    </row>
    <row r="50" spans="4:7" ht="13.9" x14ac:dyDescent="0.4">
      <c r="D50" s="863" t="s">
        <v>615</v>
      </c>
      <c r="E50" s="82">
        <f t="shared" si="1"/>
        <v>34.86698941353383</v>
      </c>
      <c r="F50" s="82">
        <f t="shared" si="1"/>
        <v>1.677196176289464</v>
      </c>
      <c r="G50" s="934">
        <f t="shared" si="1"/>
        <v>36.544185589823293</v>
      </c>
    </row>
    <row r="51" spans="4:7" ht="13.9" x14ac:dyDescent="0.4">
      <c r="D51" s="863" t="s">
        <v>55</v>
      </c>
      <c r="E51" s="82">
        <f t="shared" si="1"/>
        <v>0.5872679999999999</v>
      </c>
      <c r="F51" s="82">
        <f t="shared" si="1"/>
        <v>2.536166922032066</v>
      </c>
      <c r="G51" s="934">
        <f t="shared" si="1"/>
        <v>3.1234349220320659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0.23454052252861426</v>
      </c>
      <c r="G53" s="934">
        <f t="shared" si="1"/>
        <v>0.23454052252861426</v>
      </c>
    </row>
    <row r="54" spans="4:7" ht="13.9" thickBot="1" x14ac:dyDescent="0.4">
      <c r="D54" s="504" t="s">
        <v>22</v>
      </c>
      <c r="E54" s="864">
        <f t="shared" si="1"/>
        <v>78.12961650334671</v>
      </c>
      <c r="F54" s="864">
        <f t="shared" si="1"/>
        <v>9.628022448177159</v>
      </c>
      <c r="G54" s="870">
        <f t="shared" si="1"/>
        <v>87.757638951523873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508.74645453083843</v>
      </c>
      <c r="F58" s="82">
        <f>IF(Budget!$D$29&gt;0,F38/Budget!$D$29,)</f>
        <v>62.544139340963795</v>
      </c>
      <c r="G58" s="934">
        <f>IF(Budget!$D$29&gt;0,G38/Budget!$D$29,)</f>
        <v>571.29059387180223</v>
      </c>
    </row>
    <row r="59" spans="4:7" ht="13.9" x14ac:dyDescent="0.4">
      <c r="D59" s="863" t="s">
        <v>243</v>
      </c>
      <c r="E59" s="82">
        <f>IF(Budget!$D$29&gt;0,E39/Budget!$D$29,)</f>
        <v>60.258333333333333</v>
      </c>
      <c r="F59" s="82">
        <f>IF(Budget!$D$29&gt;0,F39/Budget!$D$29,)</f>
        <v>6.5241116900630631</v>
      </c>
      <c r="G59" s="934">
        <f>IF(Budget!$D$29&gt;0,G39/Budget!$D$29,)</f>
        <v>66.782445023396392</v>
      </c>
    </row>
    <row r="60" spans="4:7" ht="13.9" x14ac:dyDescent="0.4">
      <c r="D60" s="863" t="s">
        <v>615</v>
      </c>
      <c r="E60" s="82">
        <f>IF(Budget!$D$29&gt;0,E40/Budget!$D$29,)</f>
        <v>464.89319218045102</v>
      </c>
      <c r="F60" s="82">
        <f>IF(Budget!$D$29&gt;0,F40/Budget!$D$29,)</f>
        <v>22.36261568385952</v>
      </c>
      <c r="G60" s="934">
        <f>IF(Budget!$D$29&gt;0,G40/Budget!$D$29,)</f>
        <v>487.25580786431055</v>
      </c>
    </row>
    <row r="61" spans="4:7" ht="13.9" x14ac:dyDescent="0.4">
      <c r="D61" s="863" t="s">
        <v>55</v>
      </c>
      <c r="E61" s="82">
        <f>IF(Budget!$D$29&gt;0,E41/Budget!$D$29,)</f>
        <v>7.830239999999999</v>
      </c>
      <c r="F61" s="82">
        <f>IF(Budget!$D$29&gt;0,F41/Budget!$D$29,)</f>
        <v>33.815558960427545</v>
      </c>
      <c r="G61" s="934">
        <f>IF(Budget!$D$29&gt;0,G41/Budget!$D$29,)</f>
        <v>41.645798960427548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3.1272069670481901</v>
      </c>
      <c r="G63" s="934">
        <f>IF(Budget!$D$29&gt;0,G43/Budget!$D$29,)</f>
        <v>3.1272069670481901</v>
      </c>
    </row>
    <row r="64" spans="4:7" ht="13.9" thickBot="1" x14ac:dyDescent="0.4">
      <c r="D64" s="504" t="s">
        <v>22</v>
      </c>
      <c r="E64" s="864">
        <f>IF(Budget!$D$29&gt;0,E44/Budget!$D$29,)</f>
        <v>1041.7282200446227</v>
      </c>
      <c r="F64" s="864">
        <f>IF(Budget!$D$29&gt;0,F44/Budget!$D$29,)</f>
        <v>128.37363264236211</v>
      </c>
      <c r="G64" s="870">
        <f>IF(Budget!$D$29&gt;0,G44/Budget!$D$29,)</f>
        <v>1170.101852686985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24358.777767756183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152.24236104847614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2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2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2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2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4.5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1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4.5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9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11.154920506158184</v>
      </c>
      <c r="C18" s="48">
        <f>Z1_Equipment_Calculations!AC28+Z1_Equipment_Calculations!AF28</f>
        <v>1.9684308132564574</v>
      </c>
      <c r="D18" s="48">
        <f>Z1_Equipment_Calculations!AJ28</f>
        <v>1.643740696278511</v>
      </c>
      <c r="E18" s="48">
        <f>Z1_Equipment_Calculations!AM28</f>
        <v>1.0183385354141656</v>
      </c>
      <c r="F18" s="53">
        <f t="shared" si="0"/>
        <v>15.78543055110732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1.4368354195013298</v>
      </c>
      <c r="C33" s="48">
        <f>Z1_Equipment_Calculations!AC43+Z1_Equipment_Calculations!AF43</f>
        <v>0.15858836791455957</v>
      </c>
      <c r="D33" s="48">
        <f>Z1_Equipment_Calculations!AJ43</f>
        <v>0.47919890751127553</v>
      </c>
      <c r="E33" s="48">
        <f>Z1_Equipment_Calculations!AM43</f>
        <v>0.39017952646647164</v>
      </c>
      <c r="F33" s="53">
        <f t="shared" si="1"/>
        <v>2.4648022213936365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1.8382717064247729</v>
      </c>
      <c r="C36" s="48">
        <f>Z1_Equipment_Calculations!AC46+Z1_Equipment_Calculations!AF46</f>
        <v>0.17530617573207485</v>
      </c>
      <c r="D36" s="48">
        <f>Z1_Equipment_Calculations!AJ46</f>
        <v>0.71879836126691332</v>
      </c>
      <c r="E36" s="48">
        <f>Z1_Equipment_Calculations!AM46</f>
        <v>1.7558078690991226</v>
      </c>
      <c r="F36" s="53">
        <f t="shared" si="1"/>
        <v>4.4881841125228839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1.4157033246461816</v>
      </c>
      <c r="C37" s="48">
        <f>Z1_Equipment_Calculations!AC47+Z1_Equipment_Calculations!AF47</f>
        <v>0.15541383310809537</v>
      </c>
      <c r="D37" s="48">
        <f>Z1_Equipment_Calculations!AJ47</f>
        <v>0.47919890751127553</v>
      </c>
      <c r="E37" s="48">
        <f>Z1_Equipment_Calculations!AM47</f>
        <v>0.39017952646647164</v>
      </c>
      <c r="F37" s="53">
        <f t="shared" si="1"/>
        <v>2.4404955917320241</v>
      </c>
      <c r="G37" s="62">
        <f>IF(Machine!$B47&gt;0,B37/Machine!$B47," ")</f>
        <v>0.70785166232309082</v>
      </c>
      <c r="H37" s="48">
        <f>IF(Machine!$B47&gt;0,C37/Machine!$B47," ")</f>
        <v>7.7706916554047684E-2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44.618304508510882</v>
      </c>
      <c r="C45" s="77">
        <f>SUM(C4:C44)</f>
        <v>7.8990572811401254</v>
      </c>
      <c r="D45" s="77">
        <f>SUM(D4:D44)</f>
        <v>7.9685951897503902</v>
      </c>
      <c r="E45" s="77">
        <f>SUM(E4:E44)</f>
        <v>6.680987831347549</v>
      </c>
      <c r="F45" s="77">
        <f>SUM(F4:F44)</f>
        <v>67.166944810748959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37.805990199934527</v>
      </c>
      <c r="C59" s="75">
        <f>Z1_Equipment_Calculations!AC69+Z1_Equipment_Calculations!AF69</f>
        <v>7.067300043312672</v>
      </c>
      <c r="D59" s="75">
        <f>Z1_Equipment_Calculations!AJ69</f>
        <v>3.0710952380952374</v>
      </c>
      <c r="E59" s="75">
        <f>Z1_Equipment_Calculations!AM69</f>
        <v>1.4370976190476192</v>
      </c>
      <c r="F59" s="75">
        <f t="shared" si="2"/>
        <v>49.381483100390057</v>
      </c>
      <c r="G59" s="74">
        <f>IF(Machine!$B69&gt;0,B59/Machine!$B69," ")</f>
        <v>37.805990199934527</v>
      </c>
      <c r="H59" s="75">
        <f>IF(Machine!$B69&gt;0,C59/Machine!$B69," ")</f>
        <v>7.067300043312672</v>
      </c>
      <c r="I59" s="75">
        <f>IF(Machine!$B69&gt;0,D59/Machine!$B69," ")</f>
        <v>3.0710952380952374</v>
      </c>
      <c r="J59" s="75">
        <f>IF(Machine!$B69&gt;0,E59/Machine!$B69," ")</f>
        <v>1.4370976190476192</v>
      </c>
      <c r="K59" s="76">
        <f>IF(Machine!$B69&gt;0,F59/Machine!$B69," ")</f>
        <v>49.381483100390057</v>
      </c>
      <c r="L59" s="638">
        <f>Z1_Equipment_Calculations!N69</f>
        <v>11.454545454545455</v>
      </c>
      <c r="M59" s="639">
        <f>Z1_Equipment_Calculations!O69</f>
        <v>8.7301587301587297E-2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2.2407339252464578</v>
      </c>
      <c r="C61" s="48">
        <f>Z1_Equipment_Calculations!AC71+Z1_Equipment_Calculations!AF71</f>
        <v>1.4320299821706386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3.6727639074170964</v>
      </c>
      <c r="G61" s="62">
        <f>IF(Machine!$B71&gt;0,B61/Machine!$B71," ")</f>
        <v>2.2407339252464578</v>
      </c>
      <c r="H61" s="48">
        <f>IF(Machine!$B71&gt;0,C61/Machine!$B71," ")</f>
        <v>1.4320299821706386</v>
      </c>
      <c r="I61" s="48">
        <f>IF(Machine!$B71&gt;0,D61/Machine!$B71," ")</f>
        <v>0</v>
      </c>
      <c r="J61" s="48">
        <f>IF(Machine!$B71&gt;0,E61/Machine!$B71," ")</f>
        <v>0</v>
      </c>
      <c r="K61" s="53">
        <f>IF(Machine!$B71&gt;0,F61/Machine!$B71," ")</f>
        <v>3.6727639074170964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8.9565226738281822</v>
      </c>
      <c r="C64" s="72">
        <f>Z1_Equipment_Calculations!AC74+Z1_Equipment_Calculations!AF74</f>
        <v>1.7556931456924274</v>
      </c>
      <c r="D64" s="72">
        <f>Z1_Equipment_Calculations!AJ74</f>
        <v>1.8426571428571425</v>
      </c>
      <c r="E64" s="72">
        <f>Z1_Equipment_Calculations!AM74</f>
        <v>1.4370976190476192</v>
      </c>
      <c r="F64" s="72">
        <f t="shared" si="2"/>
        <v>13.991970581425372</v>
      </c>
      <c r="G64" s="71">
        <f>IF(Machine!$B74&gt;0,B64/Machine!$B74," ")</f>
        <v>8.9565226738281822</v>
      </c>
      <c r="H64" s="72">
        <f>IF(Machine!$B74&gt;0,C64/Machine!$B74," ")</f>
        <v>1.7556931456924274</v>
      </c>
      <c r="I64" s="72">
        <f>IF(Machine!$B74&gt;0,D64/Machine!$B74," ")</f>
        <v>1.8426571428571425</v>
      </c>
      <c r="J64" s="72">
        <f>IF(Machine!$B74&gt;0,E64/Machine!$B74," ")</f>
        <v>1.4370976190476192</v>
      </c>
      <c r="K64" s="73">
        <f>IF(Machine!$B74&gt;0,F64/Machine!$B74," ")</f>
        <v>13.991970581425372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49.003246799009169</v>
      </c>
      <c r="C72" s="77">
        <f>SUM(C54:C71)</f>
        <v>10.255023171175738</v>
      </c>
      <c r="D72" s="77">
        <f>SUM(D54:D71)</f>
        <v>4.9137523809523795</v>
      </c>
      <c r="E72" s="77">
        <f>SUM(E54:E71)</f>
        <v>2.8741952380952385</v>
      </c>
      <c r="F72" s="77">
        <f>SUM(F54:F71)</f>
        <v>67.046217589232526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93.62155130752005</v>
      </c>
      <c r="C74" s="77">
        <f>C45+C51+C72</f>
        <v>18.154080452315863</v>
      </c>
      <c r="D74" s="77">
        <f>D45+D51+D72</f>
        <v>12.88234757070277</v>
      </c>
      <c r="E74" s="77">
        <f>E45+E51+E72</f>
        <v>9.5551830694427871</v>
      </c>
      <c r="F74" s="77">
        <f>F45+F51+F72</f>
        <v>134.21316239998148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38.155984089812883</v>
      </c>
      <c r="C76" s="77">
        <f>Budget!F30</f>
        <v>4.5193750000000001</v>
      </c>
      <c r="D76" s="77">
        <f>Budget!F29</f>
        <v>34.86698941353383</v>
      </c>
      <c r="E76" s="77">
        <f>'C2_Irrigation_Calculations'!M41*Budget!E33</f>
        <v>0.5872679999999999</v>
      </c>
      <c r="F76" s="77">
        <f>SUM(B76:E76)</f>
        <v>78.12961650334671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1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>
        <f>IF(Y2&gt;0,A2_Budget_Look_Up!$C$4," ")</f>
        <v>22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60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60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10.25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10.25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90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90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100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0.3125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0.3125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4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4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2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12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0.65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5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5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16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16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0.25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5.1250000000000004E-2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28.824999999999999</v>
      </c>
      <c r="H39" s="1049">
        <f>(1+2.2)+(0.005*500*Budget!$E$3)</f>
        <v>28.824999999999999</v>
      </c>
      <c r="I39" s="1049">
        <f>(1+2.2)+(0.005*500*Budget!$E$3)</f>
        <v>28.824999999999999</v>
      </c>
      <c r="J39" s="1049">
        <f>(1+2.2)+(0.005*500*Budget!$E$3)</f>
        <v>28.824999999999999</v>
      </c>
      <c r="K39" s="1049">
        <f>(1+2.2)+(0.005*500*Budget!$E$3)</f>
        <v>28.824999999999999</v>
      </c>
      <c r="L39" s="1049">
        <f>(1+2.2)+(0.005*500*Budget!$E$3)</f>
        <v>28.824999999999999</v>
      </c>
      <c r="M39" s="1049">
        <f>(1+2.2)+(0.005*500*Budget!$E$3)</f>
        <v>28.824999999999999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5.1250000000000004E-2</v>
      </c>
      <c r="W39" s="1886">
        <f>(Budget!$E$3*(0.01/2))</f>
        <v>5.1250000000000004E-2</v>
      </c>
      <c r="X39" s="1886">
        <f>(Budget!$E$3*(0.01/2))</f>
        <v>5.1250000000000004E-2</v>
      </c>
      <c r="Y39" s="1886">
        <f>(Budget!$E$3*(0.01/2))</f>
        <v>5.1250000000000004E-2</v>
      </c>
      <c r="Z39" s="1886">
        <f>(Budget!$E$3*(0.01/2))</f>
        <v>5.1250000000000004E-2</v>
      </c>
      <c r="AA39" s="1886">
        <f>(Budget!$E$3*(0.01/2))</f>
        <v>5.1250000000000004E-2</v>
      </c>
      <c r="AB39" s="1886">
        <f>(Budget!$E$3*(0.01/2))</f>
        <v>5.1250000000000004E-2</v>
      </c>
      <c r="AC39" s="1886">
        <f>(Budget!$E$3*(0.01/2))</f>
        <v>5.1250000000000004E-2</v>
      </c>
      <c r="AD39" s="1886">
        <f>(Budget!$E$3*(0.01/2))</f>
        <v>5.1250000000000004E-2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5.1250000000000004E-2</v>
      </c>
      <c r="AM39" s="1886">
        <f>(Budget!$E$3*(0.01/2))</f>
        <v>5.1250000000000004E-2</v>
      </c>
      <c r="AN39" s="1886">
        <f>(Budget!$E$3*(0.01/2))</f>
        <v>5.1250000000000004E-2</v>
      </c>
      <c r="AO39" s="1049">
        <f>(1+2.2)+(0.005*500*Budget!$E$3)</f>
        <v>28.824999999999999</v>
      </c>
      <c r="AP39" s="1049">
        <f>(1+2.2)+(0.005*500*Budget!$E$3)</f>
        <v>28.824999999999999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5.1250000000000004E-2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0.59689999999999999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0.59689999999999999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150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1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1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1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2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2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1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1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2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2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2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2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1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1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1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1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6104.957454370061</v>
      </c>
      <c r="C7" s="1224">
        <f>Irrigation!F38</f>
        <v>750.52967209156554</v>
      </c>
      <c r="D7" s="1225">
        <f>Irrigation!G38</f>
        <v>6855.4871264616268</v>
      </c>
    </row>
    <row r="8" spans="1:4" ht="13.9" x14ac:dyDescent="0.4">
      <c r="A8" s="1222" t="str">
        <f>Irrigation!D39</f>
        <v>Repairs</v>
      </c>
      <c r="B8" s="1224">
        <f>Irrigation!E39</f>
        <v>723.1</v>
      </c>
      <c r="C8" s="1224">
        <f>Irrigation!F39</f>
        <v>78.289340280756761</v>
      </c>
      <c r="D8" s="1225">
        <f>Irrigation!G39</f>
        <v>801.38934028075676</v>
      </c>
    </row>
    <row r="9" spans="1:4" ht="13.9" x14ac:dyDescent="0.4">
      <c r="A9" s="1222" t="str">
        <f>Irrigation!D40</f>
        <v>Fuel, Energy</v>
      </c>
      <c r="B9" s="1224">
        <f>Irrigation!E40</f>
        <v>5578.7183061654123</v>
      </c>
      <c r="C9" s="1224">
        <f>Irrigation!F40</f>
        <v>268.35138820631425</v>
      </c>
      <c r="D9" s="1225">
        <f>Irrigation!G40</f>
        <v>5847.0696943717267</v>
      </c>
    </row>
    <row r="10" spans="1:4" ht="13.9" x14ac:dyDescent="0.4">
      <c r="A10" s="1222" t="str">
        <f>Irrigation!D41</f>
        <v>Labor</v>
      </c>
      <c r="B10" s="1224">
        <f>Irrigation!E41</f>
        <v>93.962879999999984</v>
      </c>
      <c r="C10" s="1224">
        <f>Irrigation!F41</f>
        <v>405.78670752513057</v>
      </c>
      <c r="D10" s="1225">
        <f>Irrigation!G41</f>
        <v>499.74958752513055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37.526483604578281</v>
      </c>
      <c r="D12" s="1225">
        <f>Irrigation!G43</f>
        <v>37.526483604578281</v>
      </c>
    </row>
    <row r="13" spans="1:4" ht="13.9" thickBot="1" x14ac:dyDescent="0.4">
      <c r="A13" s="1226" t="str">
        <f>Irrigation!D44</f>
        <v>Total</v>
      </c>
      <c r="B13" s="1227">
        <f>Irrigation!E44</f>
        <v>12500.738640535474</v>
      </c>
      <c r="C13" s="1227">
        <f>Irrigation!F44</f>
        <v>1540.4835917083453</v>
      </c>
      <c r="D13" s="1228">
        <f>Irrigation!G44</f>
        <v>14041.222232243819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38.155984089812883</v>
      </c>
      <c r="C17" s="1230">
        <f>Irrigation!F48</f>
        <v>4.6908104505722843</v>
      </c>
      <c r="D17" s="1231">
        <f>Irrigation!G48</f>
        <v>42.846794540385169</v>
      </c>
    </row>
    <row r="18" spans="1:4" ht="13.9" x14ac:dyDescent="0.4">
      <c r="A18" s="1222" t="str">
        <f>Irrigation!D49</f>
        <v>Repairs</v>
      </c>
      <c r="B18" s="1230">
        <f>Irrigation!E49</f>
        <v>4.5193750000000001</v>
      </c>
      <c r="C18" s="1230">
        <f>Irrigation!F49</f>
        <v>0.48930837675472977</v>
      </c>
      <c r="D18" s="1231">
        <f>Irrigation!G49</f>
        <v>5.0086833767547301</v>
      </c>
    </row>
    <row r="19" spans="1:4" ht="13.9" x14ac:dyDescent="0.4">
      <c r="A19" s="1222" t="str">
        <f>Irrigation!D50</f>
        <v>Fuel, Energy</v>
      </c>
      <c r="B19" s="1230">
        <f>Irrigation!E50</f>
        <v>34.86698941353383</v>
      </c>
      <c r="C19" s="1230">
        <f>Irrigation!F50</f>
        <v>1.677196176289464</v>
      </c>
      <c r="D19" s="1231">
        <f>Irrigation!G50</f>
        <v>36.544185589823293</v>
      </c>
    </row>
    <row r="20" spans="1:4" ht="13.9" x14ac:dyDescent="0.4">
      <c r="A20" s="1222" t="str">
        <f>Irrigation!D51</f>
        <v>Labor</v>
      </c>
      <c r="B20" s="1230">
        <f>Irrigation!E51</f>
        <v>0.5872679999999999</v>
      </c>
      <c r="C20" s="1230">
        <f>Irrigation!F51</f>
        <v>2.536166922032066</v>
      </c>
      <c r="D20" s="1231">
        <f>Irrigation!G51</f>
        <v>3.1234349220320659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0.23454052252861426</v>
      </c>
      <c r="D22" s="1231">
        <f>Irrigation!G53</f>
        <v>0.23454052252861426</v>
      </c>
    </row>
    <row r="23" spans="1:4" ht="13.9" thickBot="1" x14ac:dyDescent="0.4">
      <c r="A23" s="1226" t="str">
        <f>Irrigation!D54</f>
        <v>Total</v>
      </c>
      <c r="B23" s="1232">
        <f>Irrigation!E54</f>
        <v>78.12961650334671</v>
      </c>
      <c r="C23" s="1232">
        <f>Irrigation!F54</f>
        <v>9.628022448177159</v>
      </c>
      <c r="D23" s="1233">
        <f>Irrigation!G54</f>
        <v>87.757638951523873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508.74645453083843</v>
      </c>
      <c r="C27" s="1230">
        <f>Irrigation!F58</f>
        <v>62.544139340963795</v>
      </c>
      <c r="D27" s="1231">
        <f>Irrigation!G58</f>
        <v>571.29059387180223</v>
      </c>
    </row>
    <row r="28" spans="1:4" ht="13.9" x14ac:dyDescent="0.4">
      <c r="A28" s="1222" t="str">
        <f>Irrigation!D59</f>
        <v>Repairs</v>
      </c>
      <c r="B28" s="1230">
        <f>Irrigation!E59</f>
        <v>60.258333333333333</v>
      </c>
      <c r="C28" s="1230">
        <f>Irrigation!F59</f>
        <v>6.5241116900630631</v>
      </c>
      <c r="D28" s="1231">
        <f>Irrigation!G59</f>
        <v>66.782445023396392</v>
      </c>
    </row>
    <row r="29" spans="1:4" ht="13.9" x14ac:dyDescent="0.4">
      <c r="A29" s="1222" t="str">
        <f>Irrigation!D60</f>
        <v>Fuel, Energy</v>
      </c>
      <c r="B29" s="1230">
        <f>Irrigation!E60</f>
        <v>464.89319218045102</v>
      </c>
      <c r="C29" s="1230">
        <f>Irrigation!F60</f>
        <v>22.36261568385952</v>
      </c>
      <c r="D29" s="1231">
        <f>Irrigation!G60</f>
        <v>487.25580786431055</v>
      </c>
    </row>
    <row r="30" spans="1:4" ht="13.9" x14ac:dyDescent="0.4">
      <c r="A30" s="1222" t="str">
        <f>Irrigation!D61</f>
        <v>Labor</v>
      </c>
      <c r="B30" s="1230">
        <f>Irrigation!E61</f>
        <v>7.830239999999999</v>
      </c>
      <c r="C30" s="1230">
        <f>Irrigation!F61</f>
        <v>33.815558960427545</v>
      </c>
      <c r="D30" s="1231">
        <f>Irrigation!G61</f>
        <v>41.645798960427548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3.1272069670481901</v>
      </c>
      <c r="D32" s="1231">
        <f>Irrigation!G63</f>
        <v>3.1272069670481901</v>
      </c>
    </row>
    <row r="33" spans="1:4" ht="13.9" thickBot="1" x14ac:dyDescent="0.4">
      <c r="A33" s="1226" t="str">
        <f>Irrigation!D64</f>
        <v>Total</v>
      </c>
      <c r="B33" s="1232">
        <f>Irrigation!E64</f>
        <v>1041.7282200446227</v>
      </c>
      <c r="C33" s="1232">
        <f>Irrigation!F64</f>
        <v>128.37363264236211</v>
      </c>
      <c r="D33" s="1233">
        <f>Irrigation!G64</f>
        <v>1170.101852686985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60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60</v>
      </c>
    </row>
    <row r="5" spans="2:14" ht="13.9" x14ac:dyDescent="0.4">
      <c r="B5" s="4" t="s">
        <v>21</v>
      </c>
      <c r="C5" s="1792">
        <f>Print_Budget!E3</f>
        <v>10.25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10.25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615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89.534999999999997</v>
      </c>
      <c r="D9" s="3"/>
      <c r="E9" s="1190"/>
      <c r="F9" s="3"/>
      <c r="G9" s="1185" t="s">
        <v>223</v>
      </c>
      <c r="H9" s="1800">
        <f>C9</f>
        <v>89.534999999999997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58.45</v>
      </c>
      <c r="D10" s="3"/>
      <c r="E10" s="1190"/>
      <c r="F10" s="3"/>
      <c r="G10" s="1185" t="s">
        <v>420</v>
      </c>
      <c r="H10" s="1794">
        <f t="shared" ref="H10:H21" si="0">C10</f>
        <v>58.45</v>
      </c>
      <c r="I10" s="3"/>
      <c r="J10" s="3"/>
      <c r="K10" s="1190"/>
      <c r="L10" s="3"/>
      <c r="M10" s="648" t="s">
        <v>777</v>
      </c>
      <c r="N10" s="1542">
        <f>Print_Summary!B20</f>
        <v>353.98839948423654</v>
      </c>
    </row>
    <row r="11" spans="2:14" ht="13.9" x14ac:dyDescent="0.4">
      <c r="B11" s="1185" t="s">
        <v>494</v>
      </c>
      <c r="C11" s="1794">
        <f>SUM(Print_Budget!F13:F17)</f>
        <v>99.604062499999998</v>
      </c>
      <c r="D11" s="3"/>
      <c r="E11" s="1190"/>
      <c r="F11" s="3"/>
      <c r="G11" s="1185" t="s">
        <v>494</v>
      </c>
      <c r="H11" s="1794">
        <f t="shared" si="0"/>
        <v>99.604062499999998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75.463377113255959</v>
      </c>
    </row>
    <row r="12" spans="2:14" ht="13.9" x14ac:dyDescent="0.4">
      <c r="B12" s="1185" t="s">
        <v>225</v>
      </c>
      <c r="C12" s="1794">
        <f>SUM(Print_Budget!F19:F22)</f>
        <v>58</v>
      </c>
      <c r="D12" s="3"/>
      <c r="E12" s="1190"/>
      <c r="F12" s="3"/>
      <c r="G12" s="1185" t="s">
        <v>225</v>
      </c>
      <c r="H12" s="1794">
        <f t="shared" si="0"/>
        <v>58</v>
      </c>
      <c r="I12" s="3"/>
      <c r="J12" s="3"/>
      <c r="K12" s="1190"/>
      <c r="L12" s="3"/>
      <c r="M12" s="648" t="s">
        <v>168</v>
      </c>
      <c r="N12" s="182">
        <f>SUM(N10:N11)</f>
        <v>429.45177659749248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18.074999999999999</v>
      </c>
    </row>
    <row r="14" spans="2:14" ht="13.9" x14ac:dyDescent="0.4">
      <c r="B14" s="1185" t="s">
        <v>779</v>
      </c>
      <c r="C14" s="1794">
        <f>Print_Budget!F24+Print_Budget!F26</f>
        <v>12.88234757070277</v>
      </c>
      <c r="D14" s="3"/>
      <c r="E14" s="1190"/>
      <c r="F14" s="3"/>
      <c r="G14" s="1185" t="s">
        <v>779</v>
      </c>
      <c r="H14" s="1794">
        <f t="shared" si="0"/>
        <v>12.88234757070277</v>
      </c>
      <c r="I14" s="3"/>
      <c r="J14" s="3"/>
      <c r="K14" s="1190"/>
      <c r="L14" s="3"/>
      <c r="M14" s="652" t="s">
        <v>1007</v>
      </c>
      <c r="N14" s="173">
        <f>SUM(N12:N13)-N8</f>
        <v>447.52677659749247</v>
      </c>
    </row>
    <row r="15" spans="2:14" ht="13.9" x14ac:dyDescent="0.4">
      <c r="B15" s="1185" t="s">
        <v>422</v>
      </c>
      <c r="C15" s="1794">
        <f>Print_Budget!F28</f>
        <v>34.86698941353383</v>
      </c>
      <c r="D15" s="3"/>
      <c r="E15" s="1190"/>
      <c r="F15" s="3"/>
      <c r="G15" s="1185" t="s">
        <v>422</v>
      </c>
      <c r="H15" s="1794">
        <f t="shared" si="0"/>
        <v>34.86698941353383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5</v>
      </c>
      <c r="D16" s="3"/>
      <c r="E16" s="1190"/>
      <c r="F16" s="3"/>
      <c r="G16" s="1185" t="s">
        <v>778</v>
      </c>
      <c r="H16" s="1794">
        <f t="shared" si="0"/>
        <v>5</v>
      </c>
      <c r="I16" s="3"/>
      <c r="J16" s="3"/>
      <c r="K16" s="1190"/>
      <c r="L16" s="3"/>
      <c r="M16" s="652" t="s">
        <v>233</v>
      </c>
      <c r="N16" s="173">
        <f>N7-N14-N15</f>
        <v>167.47322340250753</v>
      </c>
    </row>
    <row r="17" spans="2:14" ht="13.9" x14ac:dyDescent="0.4">
      <c r="B17" s="1185" t="s">
        <v>1</v>
      </c>
      <c r="C17" s="1794">
        <f>Print_Budget!F35</f>
        <v>16</v>
      </c>
      <c r="D17" s="3"/>
      <c r="E17" s="1190"/>
      <c r="F17" s="3"/>
      <c r="G17" s="1185" t="s">
        <v>1</v>
      </c>
      <c r="H17" s="1794">
        <f t="shared" si="0"/>
        <v>16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22.673455452315864</v>
      </c>
      <c r="D18" s="3"/>
      <c r="E18" s="1190"/>
      <c r="F18" s="3"/>
      <c r="G18" s="1185" t="s">
        <v>205</v>
      </c>
      <c r="H18" s="1794">
        <f t="shared" si="0"/>
        <v>22.673455452315864</v>
      </c>
      <c r="I18" s="3"/>
      <c r="J18" s="3"/>
      <c r="K18" s="1190"/>
      <c r="L18" s="3"/>
      <c r="M18" s="648" t="s">
        <v>249</v>
      </c>
      <c r="N18" s="1803">
        <f>Print_Summary!B32</f>
        <v>136.45861296270894</v>
      </c>
    </row>
    <row r="19" spans="2:14" ht="13.9" x14ac:dyDescent="0.4">
      <c r="B19" s="1185" t="s">
        <v>214</v>
      </c>
      <c r="C19" s="1794">
        <f>Trips!E45+Trips!E51+Trips!E72+Trips!E76</f>
        <v>10.142451069442787</v>
      </c>
      <c r="D19" s="3"/>
      <c r="E19" s="1190"/>
      <c r="F19" s="3"/>
      <c r="G19" s="1185" t="s">
        <v>214</v>
      </c>
      <c r="H19" s="1794">
        <f t="shared" si="0"/>
        <v>10.142451069442787</v>
      </c>
      <c r="I19" s="3"/>
      <c r="J19" s="3"/>
      <c r="K19" s="1190"/>
      <c r="L19" s="3"/>
      <c r="M19" s="308" t="s">
        <v>650</v>
      </c>
      <c r="N19" s="173">
        <f>N14+N18</f>
        <v>583.98538956020138</v>
      </c>
    </row>
    <row r="20" spans="2:14" ht="13.9" x14ac:dyDescent="0.4">
      <c r="B20" s="1185" t="s">
        <v>28</v>
      </c>
      <c r="C20" s="1794">
        <f>Print_Budget!F36</f>
        <v>17.013095591497304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31.014610439798616</v>
      </c>
    </row>
    <row r="22" spans="2:14" ht="13.9" x14ac:dyDescent="0.4">
      <c r="B22" s="1185" t="s">
        <v>790</v>
      </c>
      <c r="C22" s="1794">
        <f>Print_Budget!F39+Print_Budget!F40</f>
        <v>15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3.0750000000000002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131.77753539733294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93.62155130752005</v>
      </c>
      <c r="D26" s="3"/>
      <c r="E26" s="1190"/>
      <c r="F26" s="3"/>
      <c r="G26" s="648" t="s">
        <v>647</v>
      </c>
      <c r="H26" s="1801">
        <f>C28</f>
        <v>4.6810775653760031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38.155984089812883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4.6810775653760031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353.9883994842366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407.80430600599527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442.89240159749255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136.45861296270894</v>
      </c>
    </row>
    <row r="34" spans="2:3" ht="13.5" x14ac:dyDescent="0.35">
      <c r="B34" s="308" t="s">
        <v>650</v>
      </c>
      <c r="C34" s="173">
        <f>C32+C33</f>
        <v>579.35101456020152</v>
      </c>
    </row>
    <row r="35" spans="2:3" ht="13.5" x14ac:dyDescent="0.35">
      <c r="B35" s="308" t="s">
        <v>761</v>
      </c>
      <c r="C35" s="173">
        <f>(C4*C5*C6)-C24-C34</f>
        <v>35.64898543979848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2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2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2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2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>
        <f>IF(Machine!B71&gt;0,Machine!B71," ")</f>
        <v>1</v>
      </c>
      <c r="E62" s="1525"/>
      <c r="F62" s="1354">
        <f>IF(Machine!$B71&gt;0,E62*Trips!$M$59*$D62," ")</f>
        <v>0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163.5</v>
      </c>
      <c r="C4" s="182">
        <f>SUM(A5_Chem_Look_Up!G24:G33)+SUM(A5_Chem_Look_Up!G38:G39)</f>
        <v>19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163.5</v>
      </c>
      <c r="C6" s="182">
        <f>C4+C5</f>
        <v>19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4.8352753297450759</v>
      </c>
      <c r="C7" s="1456">
        <f>C6/$E$6</f>
        <v>0.5618974389306205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31.13917312355829</v>
      </c>
      <c r="C9" s="1459">
        <f>C7*C8</f>
        <v>3.0567220677825757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90</v>
      </c>
      <c r="D16" s="1456">
        <f>C16/$B$12</f>
        <v>40.823269263480185</v>
      </c>
      <c r="E16" s="1456">
        <v>0.2</v>
      </c>
      <c r="F16" s="1456">
        <f>D16*E16</f>
        <v>8.1646538526960377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15.422123943981404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5.2367266547572235</v>
      </c>
      <c r="D28" s="1456">
        <f>C28/$B$25</f>
        <v>19.823320796294897</v>
      </c>
      <c r="E28" s="1456">
        <v>0.84</v>
      </c>
      <c r="F28" s="1456">
        <f>D28*E28</f>
        <v>16.651589468887714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14.173572932330826</v>
      </c>
      <c r="D29" s="1450">
        <f>C29/$B$25</f>
        <v>53.653226832459495</v>
      </c>
      <c r="E29" s="1450">
        <v>0.84</v>
      </c>
      <c r="F29" s="1450">
        <f>D29*E29</f>
        <v>45.068710539265972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61.720300008153686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111.33831914347596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275.12812043544341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275.12812043544341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f>4.2/16</f>
        <v>0.26250000000000001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905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</f>
        <v>0.67046874999999995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905" t="s">
        <v>1073</v>
      </c>
      <c r="O16" s="1159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22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22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Dicamba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0.26250000000000001</v>
      </c>
      <c r="E7" s="1165">
        <f>VLOOKUP(2,$I$6:$P$3099,6,FALSE)</f>
        <v>32</v>
      </c>
      <c r="F7" s="82">
        <f>D7*E7</f>
        <v>8.4</v>
      </c>
      <c r="G7" s="1166">
        <f>VLOOKUP(2,$I$6:$P$3099,8,FALSE)</f>
        <v>32</v>
      </c>
      <c r="H7" s="1073">
        <f>VLOOKUP(2,$I$6:$Q$3099,9,FALSE)</f>
        <v>22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Boundary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0.68414062499999995</v>
      </c>
      <c r="E8" s="1165">
        <f>VLOOKUP(3,$I$6:$P$3099,6,FALSE)</f>
        <v>32</v>
      </c>
      <c r="F8" s="82">
        <f t="shared" ref="F8:F19" si="2">D8*E8</f>
        <v>21.892499999999998</v>
      </c>
      <c r="G8" s="1166">
        <f>VLOOKUP(3,$I$6:$P$3099,8,FALSE)</f>
        <v>32</v>
      </c>
      <c r="H8" s="1073">
        <f>VLOOKUP(3,$I$6:$Q$3099,9,FALSE)</f>
        <v>22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22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32</v>
      </c>
      <c r="H10" s="1073">
        <f>VLOOKUP(5,$I$6:$Q$3099,9,FALSE)</f>
        <v>22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Zidua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5.7421875</v>
      </c>
      <c r="E11" s="1165">
        <f>VLOOKUP(6,$I$6:$P$3099,6,FALSE)</f>
        <v>3.5</v>
      </c>
      <c r="F11" s="82">
        <f t="shared" si="2"/>
        <v>20.09765625</v>
      </c>
      <c r="G11" s="1166">
        <f>VLOOKUP(6,$I$6:$P$3099,8,FALSE)</f>
        <v>3.5</v>
      </c>
      <c r="H11" s="1073">
        <f>VLOOKUP(6,$I$6:$Q$3099,9,FALSE)</f>
        <v>22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22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22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22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22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22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22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22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22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68.630156249999999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Besiege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1.98</v>
      </c>
      <c r="E24" s="1165">
        <f>VLOOKUP(15,$I$6:$P$3099,6,FALSE)</f>
        <v>9</v>
      </c>
      <c r="F24" s="82">
        <f t="shared" ref="F24:F33" si="4">D24*E24</f>
        <v>17.82</v>
      </c>
      <c r="G24" s="1166">
        <f>VLOOKUP(15,$I$6:$P$3099,8,FALSE)</f>
        <v>9</v>
      </c>
      <c r="H24" s="1073">
        <f>VLOOKUP(15,$I$6:$Q$3099,9,FALSE)</f>
        <v>22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22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22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22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22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22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22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22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22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22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17.82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Quadris Top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1.315390625</v>
      </c>
      <c r="E38" s="1165">
        <f>VLOOKUP(25,$I$6:$P$3099,6,FALSE)</f>
        <v>10</v>
      </c>
      <c r="F38" s="82">
        <f>D38*E38</f>
        <v>13.15390625</v>
      </c>
      <c r="G38" s="1166">
        <f>VLOOKUP(25,$I$6:$P$3099,8,FALSE)</f>
        <v>10</v>
      </c>
      <c r="H38" s="1073">
        <f>VLOOKUP(25,$I$6:$Q$3099,9,FALSE)</f>
        <v>22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22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13.15390625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22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22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22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22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22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22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22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22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22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22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22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22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22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22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A4_Chem_Prices!N$6</f>
        <v>Liberty</v>
      </c>
      <c r="K1126" s="1350" t="s">
        <v>839</v>
      </c>
      <c r="L1126" s="160" t="str">
        <f>A4_Chem_Prices!O$6</f>
        <v>oz</v>
      </c>
      <c r="M1126" s="159">
        <f>A4_Chem_Prices!P$6</f>
        <v>0.28875000000000001</v>
      </c>
      <c r="N1126" s="157">
        <v>32</v>
      </c>
      <c r="O1126" s="82">
        <f t="shared" si="227"/>
        <v>9.24</v>
      </c>
      <c r="P1126" s="160">
        <f>N1126</f>
        <v>32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A4_Chem_Prices!N$11</f>
        <v>Zidua</v>
      </c>
      <c r="K1127" s="1350" t="s">
        <v>839</v>
      </c>
      <c r="L1127" s="160" t="str">
        <f>A4_Chem_Prices!O$11</f>
        <v>oz</v>
      </c>
      <c r="M1127" s="159">
        <f>A4_Chem_Prices!P$11</f>
        <v>5.7421875</v>
      </c>
      <c r="N1127" s="157">
        <v>3.5</v>
      </c>
      <c r="O1127" s="82">
        <f t="shared" si="227"/>
        <v>20.09765625</v>
      </c>
      <c r="P1127" s="1449">
        <f>N1127</f>
        <v>3.5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">
        <v>19</v>
      </c>
      <c r="K1128" s="1350" t="s">
        <v>839</v>
      </c>
      <c r="L1128" s="160"/>
      <c r="M1128" s="159">
        <v>0</v>
      </c>
      <c r="N1128" s="157">
        <v>0</v>
      </c>
      <c r="O1128" s="82">
        <f t="shared" si="227"/>
        <v>0</v>
      </c>
      <c r="P1128" s="160">
        <f>N1128*16</f>
        <v>0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68.630156249999999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A4_Chem_Prices!N$6</f>
        <v>Liberty</v>
      </c>
      <c r="K1188" s="1350" t="s">
        <v>839</v>
      </c>
      <c r="L1188" s="160" t="str">
        <f>A4_Chem_Prices!O$6</f>
        <v>oz</v>
      </c>
      <c r="M1188" s="159">
        <f>A4_Chem_Prices!P$6</f>
        <v>0.28875000000000001</v>
      </c>
      <c r="N1188" s="157">
        <v>32</v>
      </c>
      <c r="O1188" s="82">
        <f t="shared" si="239"/>
        <v>9.24</v>
      </c>
      <c r="P1188" s="160">
        <f>N1188</f>
        <v>32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A4_Chem_Prices!N$11</f>
        <v>Zidua</v>
      </c>
      <c r="K1189" s="1350" t="s">
        <v>839</v>
      </c>
      <c r="L1189" s="160" t="str">
        <f>A4_Chem_Prices!O$11</f>
        <v>oz</v>
      </c>
      <c r="M1189" s="159">
        <f>A4_Chem_Prices!P$11</f>
        <v>5.7421875</v>
      </c>
      <c r="N1189" s="157">
        <v>3.5</v>
      </c>
      <c r="O1189" s="82">
        <f t="shared" si="239"/>
        <v>20.09765625</v>
      </c>
      <c r="P1189" s="1449">
        <f>N1189</f>
        <v>3.5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">
        <v>19</v>
      </c>
      <c r="K1190" s="1350" t="s">
        <v>839</v>
      </c>
      <c r="L1190" s="160"/>
      <c r="M1190" s="159">
        <v>0</v>
      </c>
      <c r="N1190" s="157">
        <v>0</v>
      </c>
      <c r="O1190" s="82">
        <f t="shared" si="239"/>
        <v>0</v>
      </c>
      <c r="P1190" s="160">
        <f>N1190*16</f>
        <v>0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68.630156249999999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A4_Chem_Prices!N$6</f>
        <v>Liberty</v>
      </c>
      <c r="K1250" s="1350" t="s">
        <v>839</v>
      </c>
      <c r="L1250" s="160" t="str">
        <f>A4_Chem_Prices!O$6</f>
        <v>oz</v>
      </c>
      <c r="M1250" s="159">
        <f>A4_Chem_Prices!P$6</f>
        <v>0.28875000000000001</v>
      </c>
      <c r="N1250" s="157">
        <v>32</v>
      </c>
      <c r="O1250" s="82">
        <f t="shared" si="251"/>
        <v>9.24</v>
      </c>
      <c r="P1250" s="160">
        <f>N1250</f>
        <v>32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A4_Chem_Prices!N$11</f>
        <v>Zidua</v>
      </c>
      <c r="K1251" s="1350" t="s">
        <v>839</v>
      </c>
      <c r="L1251" s="160" t="str">
        <f>A4_Chem_Prices!O$11</f>
        <v>oz</v>
      </c>
      <c r="M1251" s="159">
        <f>A4_Chem_Prices!P$11</f>
        <v>5.7421875</v>
      </c>
      <c r="N1251" s="157">
        <v>3.5</v>
      </c>
      <c r="O1251" s="82">
        <f t="shared" si="251"/>
        <v>20.09765625</v>
      </c>
      <c r="P1251" s="1449">
        <f>N1251</f>
        <v>3.5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">
        <v>19</v>
      </c>
      <c r="K1252" s="1350" t="s">
        <v>839</v>
      </c>
      <c r="L1252" s="160"/>
      <c r="M1252" s="159">
        <v>0</v>
      </c>
      <c r="N1252" s="157">
        <v>0</v>
      </c>
      <c r="O1252" s="82">
        <f t="shared" si="251"/>
        <v>0</v>
      </c>
      <c r="P1252" s="160">
        <f>N1252*16</f>
        <v>0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68.630156249999999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1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>N1308</f>
        <v>32</v>
      </c>
      <c r="Q1308" s="1171">
        <f>IF(SUM(I1308:I1363)=820,L1304,0)</f>
        <v>22</v>
      </c>
    </row>
    <row r="1309" spans="9:17" ht="13.9" x14ac:dyDescent="0.4">
      <c r="I1309" s="1073">
        <f t="shared" ref="I1309:I1321" si="264">IF($A$1=22,I1308+1,0)</f>
        <v>2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>N1309</f>
        <v>32</v>
      </c>
      <c r="Q1309" s="1071">
        <f>Q1308</f>
        <v>22</v>
      </c>
    </row>
    <row r="1310" spans="9:17" ht="13.9" x14ac:dyDescent="0.4">
      <c r="I1310" s="1073">
        <f t="shared" si="264"/>
        <v>3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>N1310</f>
        <v>32</v>
      </c>
      <c r="Q1310" s="1071">
        <f t="shared" ref="Q1310:Q1321" si="265">Q1309</f>
        <v>22</v>
      </c>
    </row>
    <row r="1311" spans="9:17" ht="13.9" x14ac:dyDescent="0.4">
      <c r="I1311" s="1073">
        <f t="shared" si="264"/>
        <v>4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>N1311</f>
        <v>32</v>
      </c>
      <c r="Q1311" s="1071">
        <f t="shared" si="265"/>
        <v>22</v>
      </c>
    </row>
    <row r="1312" spans="9:17" ht="13.9" x14ac:dyDescent="0.4">
      <c r="I1312" s="1073">
        <f t="shared" si="264"/>
        <v>5</v>
      </c>
      <c r="J1312" s="159" t="str">
        <f>A4_Chem_Prices!N$6</f>
        <v>Liberty</v>
      </c>
      <c r="K1312" s="1350" t="s">
        <v>839</v>
      </c>
      <c r="L1312" s="160" t="str">
        <f>A4_Chem_Prices!O$6</f>
        <v>oz</v>
      </c>
      <c r="M1312" s="159">
        <f>A4_Chem_Prices!P$6</f>
        <v>0.28875000000000001</v>
      </c>
      <c r="N1312" s="157">
        <v>32</v>
      </c>
      <c r="O1312" s="82">
        <f t="shared" si="263"/>
        <v>9.24</v>
      </c>
      <c r="P1312" s="160">
        <f>N1312</f>
        <v>32</v>
      </c>
      <c r="Q1312" s="1071">
        <f t="shared" si="265"/>
        <v>22</v>
      </c>
    </row>
    <row r="1313" spans="9:17" ht="13.9" x14ac:dyDescent="0.4">
      <c r="I1313" s="1073">
        <f t="shared" si="264"/>
        <v>6</v>
      </c>
      <c r="J1313" s="159" t="str">
        <f>A4_Chem_Prices!N$11</f>
        <v>Zidua</v>
      </c>
      <c r="K1313" s="1350" t="s">
        <v>839</v>
      </c>
      <c r="L1313" s="160" t="str">
        <f>A4_Chem_Prices!O$11</f>
        <v>oz</v>
      </c>
      <c r="M1313" s="159">
        <f>A4_Chem_Prices!P$11</f>
        <v>5.7421875</v>
      </c>
      <c r="N1313" s="157">
        <v>3.5</v>
      </c>
      <c r="O1313" s="82">
        <f t="shared" si="263"/>
        <v>20.09765625</v>
      </c>
      <c r="P1313" s="1449">
        <f>N1313</f>
        <v>3.5</v>
      </c>
      <c r="Q1313" s="1071">
        <f t="shared" si="265"/>
        <v>22</v>
      </c>
    </row>
    <row r="1314" spans="9:17" ht="13.9" x14ac:dyDescent="0.4">
      <c r="I1314" s="1073">
        <f t="shared" si="264"/>
        <v>7</v>
      </c>
      <c r="J1314" s="159" t="s">
        <v>19</v>
      </c>
      <c r="K1314" s="1350" t="s">
        <v>839</v>
      </c>
      <c r="L1314" s="160"/>
      <c r="M1314" s="159">
        <v>0</v>
      </c>
      <c r="N1314" s="157">
        <v>0</v>
      </c>
      <c r="O1314" s="82">
        <f t="shared" si="263"/>
        <v>0</v>
      </c>
      <c r="P1314" s="160">
        <f>N1314*16</f>
        <v>0</v>
      </c>
      <c r="Q1314" s="1071">
        <f t="shared" si="265"/>
        <v>22</v>
      </c>
    </row>
    <row r="1315" spans="9:17" ht="13.9" x14ac:dyDescent="0.4">
      <c r="I1315" s="1073">
        <f t="shared" si="264"/>
        <v>8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5"/>
        <v>22</v>
      </c>
    </row>
    <row r="1316" spans="9:17" ht="13.9" x14ac:dyDescent="0.4">
      <c r="I1316" s="1073">
        <f t="shared" si="264"/>
        <v>9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5"/>
        <v>22</v>
      </c>
    </row>
    <row r="1317" spans="9:17" ht="13.9" x14ac:dyDescent="0.4">
      <c r="I1317" s="1073">
        <f t="shared" si="264"/>
        <v>10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5"/>
        <v>22</v>
      </c>
    </row>
    <row r="1318" spans="9:17" ht="13.9" x14ac:dyDescent="0.4">
      <c r="I1318" s="1073">
        <f t="shared" si="264"/>
        <v>11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5"/>
        <v>22</v>
      </c>
    </row>
    <row r="1319" spans="9:17" ht="13.9" x14ac:dyDescent="0.4">
      <c r="I1319" s="1073">
        <f t="shared" si="264"/>
        <v>12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5"/>
        <v>22</v>
      </c>
    </row>
    <row r="1320" spans="9:17" ht="13.9" x14ac:dyDescent="0.4">
      <c r="I1320" s="1073">
        <f t="shared" si="264"/>
        <v>13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5"/>
        <v>22</v>
      </c>
    </row>
    <row r="1321" spans="9:17" ht="13.9" x14ac:dyDescent="0.4">
      <c r="I1321" s="1073">
        <f t="shared" si="264"/>
        <v>14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5"/>
        <v>22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68.630156249999999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15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6">M1326*N1326</f>
        <v>17.82</v>
      </c>
      <c r="P1326" s="1449">
        <f>N1326</f>
        <v>9</v>
      </c>
      <c r="Q1326" s="1071">
        <f>Q1308</f>
        <v>22</v>
      </c>
    </row>
    <row r="1327" spans="9:17" ht="13.9" x14ac:dyDescent="0.4">
      <c r="I1327" s="1073">
        <f t="shared" ref="I1327:I1335" si="267">IF($A$1=22,I1326+1,0)</f>
        <v>16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6"/>
        <v>0</v>
      </c>
      <c r="P1327" s="158"/>
      <c r="Q1327" s="1071">
        <f>Q1326</f>
        <v>22</v>
      </c>
    </row>
    <row r="1328" spans="9:17" ht="13.9" x14ac:dyDescent="0.4">
      <c r="I1328" s="1073">
        <f t="shared" si="267"/>
        <v>17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6"/>
        <v>0</v>
      </c>
      <c r="P1328" s="158"/>
      <c r="Q1328" s="1071">
        <f t="shared" ref="Q1328:Q1335" si="268">Q1327</f>
        <v>22</v>
      </c>
    </row>
    <row r="1329" spans="9:17" ht="13.9" x14ac:dyDescent="0.4">
      <c r="I1329" s="1073">
        <f t="shared" si="267"/>
        <v>18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6"/>
        <v>0</v>
      </c>
      <c r="P1329" s="158"/>
      <c r="Q1329" s="1071">
        <f t="shared" si="268"/>
        <v>22</v>
      </c>
    </row>
    <row r="1330" spans="9:17" ht="13.9" x14ac:dyDescent="0.4">
      <c r="I1330" s="1073">
        <f t="shared" si="267"/>
        <v>19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6"/>
        <v>0</v>
      </c>
      <c r="P1330" s="158"/>
      <c r="Q1330" s="1071">
        <f t="shared" si="268"/>
        <v>22</v>
      </c>
    </row>
    <row r="1331" spans="9:17" ht="13.9" x14ac:dyDescent="0.4">
      <c r="I1331" s="1073">
        <f t="shared" si="267"/>
        <v>20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6"/>
        <v>0</v>
      </c>
      <c r="P1331" s="158"/>
      <c r="Q1331" s="1071">
        <f t="shared" si="268"/>
        <v>22</v>
      </c>
    </row>
    <row r="1332" spans="9:17" ht="13.9" x14ac:dyDescent="0.4">
      <c r="I1332" s="1073">
        <f t="shared" si="267"/>
        <v>21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6"/>
        <v>0</v>
      </c>
      <c r="P1332" s="158"/>
      <c r="Q1332" s="1071">
        <f t="shared" si="268"/>
        <v>22</v>
      </c>
    </row>
    <row r="1333" spans="9:17" ht="13.9" x14ac:dyDescent="0.4">
      <c r="I1333" s="1073">
        <f t="shared" si="267"/>
        <v>22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6"/>
        <v>0</v>
      </c>
      <c r="P1333" s="158"/>
      <c r="Q1333" s="1071">
        <f t="shared" si="268"/>
        <v>22</v>
      </c>
    </row>
    <row r="1334" spans="9:17" ht="13.9" x14ac:dyDescent="0.4">
      <c r="I1334" s="1073">
        <f t="shared" si="267"/>
        <v>23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6"/>
        <v>0</v>
      </c>
      <c r="P1334" s="158"/>
      <c r="Q1334" s="1071">
        <f t="shared" si="268"/>
        <v>22</v>
      </c>
    </row>
    <row r="1335" spans="9:17" ht="13.9" x14ac:dyDescent="0.4">
      <c r="I1335" s="1073">
        <f t="shared" si="267"/>
        <v>24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6"/>
        <v>0</v>
      </c>
      <c r="P1335" s="158"/>
      <c r="Q1335" s="1071">
        <f t="shared" si="268"/>
        <v>22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25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22</v>
      </c>
    </row>
    <row r="1341" spans="9:17" ht="13.9" x14ac:dyDescent="0.4">
      <c r="I1341" s="1073">
        <f>IF($A$1=22,I1340+1,0)</f>
        <v>26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22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27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69">M1346*N1346</f>
        <v>0</v>
      </c>
      <c r="P1346" s="158"/>
      <c r="Q1346" s="1071">
        <f>Q1341</f>
        <v>22</v>
      </c>
    </row>
    <row r="1347" spans="9:17" ht="13.9" x14ac:dyDescent="0.4">
      <c r="I1347" s="1073">
        <f t="shared" ref="I1347:I1352" si="270">IF($A$1=22,I1346+1,0)</f>
        <v>28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69"/>
        <v>0</v>
      </c>
      <c r="P1347" s="158"/>
      <c r="Q1347" s="1071">
        <f t="shared" ref="Q1347:Q1352" si="271">Q1346</f>
        <v>22</v>
      </c>
    </row>
    <row r="1348" spans="9:17" ht="13.9" x14ac:dyDescent="0.4">
      <c r="I1348" s="1073">
        <f t="shared" si="270"/>
        <v>29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69"/>
        <v>0</v>
      </c>
      <c r="P1348" s="158"/>
      <c r="Q1348" s="1071">
        <f t="shared" si="271"/>
        <v>22</v>
      </c>
    </row>
    <row r="1349" spans="9:17" ht="13.9" x14ac:dyDescent="0.4">
      <c r="I1349" s="1073">
        <f t="shared" si="270"/>
        <v>30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69"/>
        <v>0</v>
      </c>
      <c r="P1349" s="158"/>
      <c r="Q1349" s="1071">
        <f t="shared" si="271"/>
        <v>22</v>
      </c>
    </row>
    <row r="1350" spans="9:17" ht="13.9" x14ac:dyDescent="0.4">
      <c r="I1350" s="1073">
        <f t="shared" si="270"/>
        <v>31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69"/>
        <v>0</v>
      </c>
      <c r="P1350" s="158"/>
      <c r="Q1350" s="1071">
        <f t="shared" si="271"/>
        <v>22</v>
      </c>
    </row>
    <row r="1351" spans="9:17" ht="13.9" x14ac:dyDescent="0.4">
      <c r="I1351" s="1073">
        <f t="shared" si="270"/>
        <v>32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69"/>
        <v>0</v>
      </c>
      <c r="P1351" s="158"/>
      <c r="Q1351" s="1071">
        <f t="shared" si="271"/>
        <v>22</v>
      </c>
    </row>
    <row r="1352" spans="9:17" ht="13.9" x14ac:dyDescent="0.4">
      <c r="I1352" s="1073">
        <f t="shared" si="270"/>
        <v>33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69"/>
        <v>0</v>
      </c>
      <c r="P1352" s="158"/>
      <c r="Q1352" s="1071">
        <f t="shared" si="271"/>
        <v>22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34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2">M1357*N1357</f>
        <v>0</v>
      </c>
      <c r="P1357" s="158"/>
      <c r="Q1357" s="1071">
        <f>Q1352</f>
        <v>22</v>
      </c>
    </row>
    <row r="1358" spans="9:17" ht="13.9" x14ac:dyDescent="0.4">
      <c r="I1358" s="1073">
        <f t="shared" ref="I1358:I1363" si="273">IF($A$1=22,I1357+1,0)</f>
        <v>35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2"/>
        <v>0</v>
      </c>
      <c r="P1358" s="158"/>
      <c r="Q1358" s="1071">
        <f t="shared" ref="Q1358:Q1363" si="274">Q1357</f>
        <v>22</v>
      </c>
    </row>
    <row r="1359" spans="9:17" ht="13.9" x14ac:dyDescent="0.4">
      <c r="I1359" s="1073">
        <f t="shared" si="273"/>
        <v>36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2"/>
        <v>0</v>
      </c>
      <c r="P1359" s="158"/>
      <c r="Q1359" s="1071">
        <f t="shared" si="274"/>
        <v>22</v>
      </c>
    </row>
    <row r="1360" spans="9:17" ht="13.9" x14ac:dyDescent="0.4">
      <c r="I1360" s="1073">
        <f t="shared" si="273"/>
        <v>37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2"/>
        <v>0</v>
      </c>
      <c r="P1360" s="158"/>
      <c r="Q1360" s="1071">
        <f t="shared" si="274"/>
        <v>22</v>
      </c>
    </row>
    <row r="1361" spans="9:17" ht="13.9" x14ac:dyDescent="0.4">
      <c r="I1361" s="1073">
        <f t="shared" si="273"/>
        <v>38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2"/>
        <v>0</v>
      </c>
      <c r="P1361" s="158"/>
      <c r="Q1361" s="1071">
        <f t="shared" si="274"/>
        <v>22</v>
      </c>
    </row>
    <row r="1362" spans="9:17" ht="13.9" x14ac:dyDescent="0.4">
      <c r="I1362" s="1073">
        <f t="shared" si="273"/>
        <v>39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2"/>
        <v>0</v>
      </c>
      <c r="P1362" s="158"/>
      <c r="Q1362" s="1071">
        <f t="shared" si="274"/>
        <v>22</v>
      </c>
    </row>
    <row r="1363" spans="9:17" ht="13.9" x14ac:dyDescent="0.4">
      <c r="I1363" s="1073">
        <f t="shared" si="273"/>
        <v>40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2"/>
        <v>0</v>
      </c>
      <c r="P1363" s="158"/>
      <c r="Q1363" s="1071">
        <f t="shared" si="274"/>
        <v>22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5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6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5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6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5"/>
        <v>21.892499999999998</v>
      </c>
      <c r="P1372" s="1449">
        <f>N1372</f>
        <v>32</v>
      </c>
      <c r="Q1372" s="1071">
        <f t="shared" ref="Q1372:Q1383" si="277">Q1371</f>
        <v>0</v>
      </c>
    </row>
    <row r="1373" spans="9:17" ht="13.9" x14ac:dyDescent="0.4">
      <c r="I1373" s="1073">
        <f t="shared" si="276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7"/>
        <v>0</v>
      </c>
    </row>
    <row r="1374" spans="9:17" ht="13.9" x14ac:dyDescent="0.4">
      <c r="I1374" s="1073">
        <f t="shared" si="276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</f>
        <v>32</v>
      </c>
      <c r="Q1374" s="1071">
        <f t="shared" si="277"/>
        <v>0</v>
      </c>
    </row>
    <row r="1375" spans="9:17" ht="13.9" x14ac:dyDescent="0.4">
      <c r="I1375" s="1073">
        <f t="shared" si="276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7"/>
        <v>0</v>
      </c>
    </row>
    <row r="1376" spans="9:17" ht="13.9" x14ac:dyDescent="0.4">
      <c r="I1376" s="1073">
        <f t="shared" si="276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5"/>
        <v>0</v>
      </c>
      <c r="P1376" s="160"/>
      <c r="Q1376" s="1071">
        <f t="shared" si="277"/>
        <v>0</v>
      </c>
    </row>
    <row r="1377" spans="9:17" ht="13.9" x14ac:dyDescent="0.4">
      <c r="I1377" s="1073">
        <f t="shared" si="276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5"/>
        <v>0</v>
      </c>
      <c r="P1377" s="160"/>
      <c r="Q1377" s="1071">
        <f t="shared" si="277"/>
        <v>0</v>
      </c>
    </row>
    <row r="1378" spans="9:17" ht="13.9" x14ac:dyDescent="0.4">
      <c r="I1378" s="1073">
        <f t="shared" si="276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5"/>
        <v>0</v>
      </c>
      <c r="P1378" s="160"/>
      <c r="Q1378" s="1071">
        <f t="shared" si="277"/>
        <v>0</v>
      </c>
    </row>
    <row r="1379" spans="9:17" ht="13.9" x14ac:dyDescent="0.4">
      <c r="I1379" s="1073">
        <f t="shared" si="276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5"/>
        <v>0</v>
      </c>
      <c r="P1379" s="160"/>
      <c r="Q1379" s="1071">
        <f t="shared" si="277"/>
        <v>0</v>
      </c>
    </row>
    <row r="1380" spans="9:17" ht="13.9" x14ac:dyDescent="0.4">
      <c r="I1380" s="1073">
        <f t="shared" si="276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5"/>
        <v>0</v>
      </c>
      <c r="P1380" s="160"/>
      <c r="Q1380" s="1071">
        <f t="shared" si="277"/>
        <v>0</v>
      </c>
    </row>
    <row r="1381" spans="9:17" ht="13.9" x14ac:dyDescent="0.4">
      <c r="I1381" s="1073">
        <f t="shared" si="276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5"/>
        <v>0</v>
      </c>
      <c r="P1381" s="160"/>
      <c r="Q1381" s="1071">
        <f t="shared" si="277"/>
        <v>0</v>
      </c>
    </row>
    <row r="1382" spans="9:17" ht="13.9" x14ac:dyDescent="0.4">
      <c r="I1382" s="1073">
        <f t="shared" si="276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5"/>
        <v>0</v>
      </c>
      <c r="P1382" s="160"/>
      <c r="Q1382" s="1071">
        <f t="shared" si="277"/>
        <v>0</v>
      </c>
    </row>
    <row r="1383" spans="9:17" ht="13.9" x14ac:dyDescent="0.4">
      <c r="I1383" s="1073">
        <f t="shared" si="276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5"/>
        <v>0</v>
      </c>
      <c r="P1383" s="160"/>
      <c r="Q1383" s="1071">
        <f t="shared" si="277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8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79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8"/>
        <v>0</v>
      </c>
      <c r="P1389" s="158"/>
      <c r="Q1389" s="1071">
        <f>Q1388</f>
        <v>0</v>
      </c>
    </row>
    <row r="1390" spans="9:17" ht="13.9" x14ac:dyDescent="0.4">
      <c r="I1390" s="1073">
        <f t="shared" si="279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8"/>
        <v>0</v>
      </c>
      <c r="P1390" s="158"/>
      <c r="Q1390" s="1071">
        <f t="shared" ref="Q1390:Q1397" si="280">Q1389</f>
        <v>0</v>
      </c>
    </row>
    <row r="1391" spans="9:17" ht="13.9" x14ac:dyDescent="0.4">
      <c r="I1391" s="1073">
        <f t="shared" si="279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8"/>
        <v>0</v>
      </c>
      <c r="P1391" s="158"/>
      <c r="Q1391" s="1071">
        <f t="shared" si="280"/>
        <v>0</v>
      </c>
    </row>
    <row r="1392" spans="9:17" ht="13.9" x14ac:dyDescent="0.4">
      <c r="I1392" s="1073">
        <f t="shared" si="279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8"/>
        <v>0</v>
      </c>
      <c r="P1392" s="158"/>
      <c r="Q1392" s="1071">
        <f t="shared" si="280"/>
        <v>0</v>
      </c>
    </row>
    <row r="1393" spans="9:17" ht="13.9" x14ac:dyDescent="0.4">
      <c r="I1393" s="1073">
        <f t="shared" si="279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8"/>
        <v>0</v>
      </c>
      <c r="P1393" s="158"/>
      <c r="Q1393" s="1071">
        <f t="shared" si="280"/>
        <v>0</v>
      </c>
    </row>
    <row r="1394" spans="9:17" ht="13.9" x14ac:dyDescent="0.4">
      <c r="I1394" s="1073">
        <f t="shared" si="279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8"/>
        <v>0</v>
      </c>
      <c r="P1394" s="158"/>
      <c r="Q1394" s="1071">
        <f t="shared" si="280"/>
        <v>0</v>
      </c>
    </row>
    <row r="1395" spans="9:17" ht="13.9" x14ac:dyDescent="0.4">
      <c r="I1395" s="1073">
        <f t="shared" si="279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8"/>
        <v>0</v>
      </c>
      <c r="P1395" s="158"/>
      <c r="Q1395" s="1071">
        <f t="shared" si="280"/>
        <v>0</v>
      </c>
    </row>
    <row r="1396" spans="9:17" ht="13.9" x14ac:dyDescent="0.4">
      <c r="I1396" s="1073">
        <f t="shared" si="279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8"/>
        <v>0</v>
      </c>
      <c r="P1396" s="158"/>
      <c r="Q1396" s="1071">
        <f t="shared" si="280"/>
        <v>0</v>
      </c>
    </row>
    <row r="1397" spans="9:17" ht="13.9" x14ac:dyDescent="0.4">
      <c r="I1397" s="1073">
        <f t="shared" si="279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8"/>
        <v>0</v>
      </c>
      <c r="P1397" s="158"/>
      <c r="Q1397" s="1071">
        <f t="shared" si="280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1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2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1"/>
        <v>0</v>
      </c>
      <c r="P1409" s="160"/>
      <c r="Q1409" s="1071">
        <f t="shared" ref="Q1409:Q1414" si="283">Q1408</f>
        <v>0</v>
      </c>
    </row>
    <row r="1410" spans="9:17" ht="13.9" x14ac:dyDescent="0.4">
      <c r="I1410" s="1073">
        <f t="shared" si="282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1"/>
        <v>0</v>
      </c>
      <c r="P1410" s="160"/>
      <c r="Q1410" s="1071">
        <f t="shared" si="283"/>
        <v>0</v>
      </c>
    </row>
    <row r="1411" spans="9:17" ht="13.9" x14ac:dyDescent="0.4">
      <c r="I1411" s="1073">
        <f t="shared" si="282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1"/>
        <v>0</v>
      </c>
      <c r="P1411" s="158"/>
      <c r="Q1411" s="1071">
        <f t="shared" si="283"/>
        <v>0</v>
      </c>
    </row>
    <row r="1412" spans="9:17" ht="13.9" x14ac:dyDescent="0.4">
      <c r="I1412" s="1073">
        <f t="shared" si="282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1"/>
        <v>0</v>
      </c>
      <c r="P1412" s="158"/>
      <c r="Q1412" s="1071">
        <f t="shared" si="283"/>
        <v>0</v>
      </c>
    </row>
    <row r="1413" spans="9:17" ht="13.9" x14ac:dyDescent="0.4">
      <c r="I1413" s="1073">
        <f t="shared" si="282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1"/>
        <v>0</v>
      </c>
      <c r="P1413" s="158"/>
      <c r="Q1413" s="1071">
        <f t="shared" si="283"/>
        <v>0</v>
      </c>
    </row>
    <row r="1414" spans="9:17" ht="13.9" x14ac:dyDescent="0.4">
      <c r="I1414" s="1073">
        <f t="shared" si="282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1"/>
        <v>0</v>
      </c>
      <c r="P1414" s="158"/>
      <c r="Q1414" s="1071">
        <f t="shared" si="283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4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5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4"/>
        <v>0</v>
      </c>
      <c r="P1420" s="160"/>
      <c r="Q1420" s="1071">
        <f t="shared" ref="Q1420:Q1425" si="286">Q1419</f>
        <v>0</v>
      </c>
    </row>
    <row r="1421" spans="9:17" ht="13.9" x14ac:dyDescent="0.4">
      <c r="I1421" s="1073">
        <f t="shared" si="285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4"/>
        <v>0</v>
      </c>
      <c r="P1421" s="160"/>
      <c r="Q1421" s="1071">
        <f t="shared" si="286"/>
        <v>0</v>
      </c>
    </row>
    <row r="1422" spans="9:17" ht="13.9" x14ac:dyDescent="0.4">
      <c r="I1422" s="1073">
        <f t="shared" si="285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4"/>
        <v>0</v>
      </c>
      <c r="P1422" s="160"/>
      <c r="Q1422" s="1071">
        <f t="shared" si="286"/>
        <v>0</v>
      </c>
    </row>
    <row r="1423" spans="9:17" ht="13.9" x14ac:dyDescent="0.4">
      <c r="I1423" s="1073">
        <f t="shared" si="285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4"/>
        <v>0</v>
      </c>
      <c r="P1423" s="160"/>
      <c r="Q1423" s="1071">
        <f t="shared" si="286"/>
        <v>0</v>
      </c>
    </row>
    <row r="1424" spans="9:17" ht="13.9" x14ac:dyDescent="0.4">
      <c r="I1424" s="1073">
        <f t="shared" si="285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4"/>
        <v>0</v>
      </c>
      <c r="P1424" s="158"/>
      <c r="Q1424" s="1071">
        <f t="shared" si="286"/>
        <v>0</v>
      </c>
    </row>
    <row r="1425" spans="9:17" ht="13.9" x14ac:dyDescent="0.4">
      <c r="I1425" s="1073">
        <f t="shared" si="285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4"/>
        <v>0</v>
      </c>
      <c r="P1425" s="158"/>
      <c r="Q1425" s="1071">
        <f t="shared" si="286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7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8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7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8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7"/>
        <v>21.892499999999998</v>
      </c>
      <c r="P1434" s="1449">
        <f>N1434</f>
        <v>32</v>
      </c>
      <c r="Q1434" s="1071">
        <f t="shared" ref="Q1434:Q1445" si="289">Q1433</f>
        <v>0</v>
      </c>
    </row>
    <row r="1435" spans="9:17" ht="13.9" x14ac:dyDescent="0.4">
      <c r="I1435" s="1073">
        <f t="shared" si="288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7"/>
        <v>4.5</v>
      </c>
      <c r="P1435" s="1449">
        <f>N1435</f>
        <v>32</v>
      </c>
      <c r="Q1435" s="1071">
        <f t="shared" si="289"/>
        <v>0</v>
      </c>
    </row>
    <row r="1436" spans="9:17" ht="13.9" x14ac:dyDescent="0.4">
      <c r="I1436" s="1073">
        <f t="shared" si="288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7"/>
        <v>15.32</v>
      </c>
      <c r="P1436" s="160">
        <f>N1436</f>
        <v>32</v>
      </c>
      <c r="Q1436" s="1071">
        <f t="shared" si="289"/>
        <v>0</v>
      </c>
    </row>
    <row r="1437" spans="9:17" ht="13.9" x14ac:dyDescent="0.4">
      <c r="I1437" s="1073">
        <f t="shared" si="288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7"/>
        <v>20.09765625</v>
      </c>
      <c r="P1437" s="1449">
        <f>N1437</f>
        <v>3.5</v>
      </c>
      <c r="Q1437" s="1071">
        <f t="shared" si="289"/>
        <v>0</v>
      </c>
    </row>
    <row r="1438" spans="9:17" ht="13.9" x14ac:dyDescent="0.4">
      <c r="I1438" s="1073">
        <f t="shared" si="288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7"/>
        <v>0</v>
      </c>
      <c r="P1438" s="160"/>
      <c r="Q1438" s="1071">
        <f t="shared" si="289"/>
        <v>0</v>
      </c>
    </row>
    <row r="1439" spans="9:17" ht="13.9" x14ac:dyDescent="0.4">
      <c r="I1439" s="1073">
        <f t="shared" si="288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7"/>
        <v>0</v>
      </c>
      <c r="P1439" s="160"/>
      <c r="Q1439" s="1071">
        <f t="shared" si="289"/>
        <v>0</v>
      </c>
    </row>
    <row r="1440" spans="9:17" ht="13.9" x14ac:dyDescent="0.4">
      <c r="I1440" s="1073">
        <f t="shared" si="288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7"/>
        <v>0</v>
      </c>
      <c r="P1440" s="160"/>
      <c r="Q1440" s="1071">
        <f t="shared" si="289"/>
        <v>0</v>
      </c>
    </row>
    <row r="1441" spans="9:17" ht="13.9" x14ac:dyDescent="0.4">
      <c r="I1441" s="1073">
        <f t="shared" si="288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7"/>
        <v>0</v>
      </c>
      <c r="P1441" s="160"/>
      <c r="Q1441" s="1071">
        <f t="shared" si="289"/>
        <v>0</v>
      </c>
    </row>
    <row r="1442" spans="9:17" ht="13.9" x14ac:dyDescent="0.4">
      <c r="I1442" s="1073">
        <f t="shared" si="288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7"/>
        <v>0</v>
      </c>
      <c r="P1442" s="160"/>
      <c r="Q1442" s="1071">
        <f t="shared" si="289"/>
        <v>0</v>
      </c>
    </row>
    <row r="1443" spans="9:17" ht="13.9" x14ac:dyDescent="0.4">
      <c r="I1443" s="1073">
        <f t="shared" si="288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7"/>
        <v>0</v>
      </c>
      <c r="P1443" s="160"/>
      <c r="Q1443" s="1071">
        <f t="shared" si="289"/>
        <v>0</v>
      </c>
    </row>
    <row r="1444" spans="9:17" ht="13.9" x14ac:dyDescent="0.4">
      <c r="I1444" s="1073">
        <f t="shared" si="288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7"/>
        <v>0</v>
      </c>
      <c r="P1444" s="160"/>
      <c r="Q1444" s="1071">
        <f t="shared" si="289"/>
        <v>0</v>
      </c>
    </row>
    <row r="1445" spans="9:17" ht="13.9" x14ac:dyDescent="0.4">
      <c r="I1445" s="1073">
        <f t="shared" si="288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7"/>
        <v>0</v>
      </c>
      <c r="P1445" s="160"/>
      <c r="Q1445" s="1071">
        <f t="shared" si="289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0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1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0"/>
        <v>0</v>
      </c>
      <c r="P1451" s="158"/>
      <c r="Q1451" s="1071">
        <f>Q1450</f>
        <v>0</v>
      </c>
    </row>
    <row r="1452" spans="9:17" ht="13.9" x14ac:dyDescent="0.4">
      <c r="I1452" s="1073">
        <f t="shared" si="291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0"/>
        <v>0</v>
      </c>
      <c r="P1452" s="158"/>
      <c r="Q1452" s="1071">
        <f t="shared" ref="Q1452:Q1459" si="292">Q1451</f>
        <v>0</v>
      </c>
    </row>
    <row r="1453" spans="9:17" ht="13.9" x14ac:dyDescent="0.4">
      <c r="I1453" s="1073">
        <f t="shared" si="291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0"/>
        <v>0</v>
      </c>
      <c r="P1453" s="158"/>
      <c r="Q1453" s="1071">
        <f t="shared" si="292"/>
        <v>0</v>
      </c>
    </row>
    <row r="1454" spans="9:17" ht="13.9" x14ac:dyDescent="0.4">
      <c r="I1454" s="1073">
        <f t="shared" si="291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0"/>
        <v>0</v>
      </c>
      <c r="P1454" s="158"/>
      <c r="Q1454" s="1071">
        <f t="shared" si="292"/>
        <v>0</v>
      </c>
    </row>
    <row r="1455" spans="9:17" ht="13.9" x14ac:dyDescent="0.4">
      <c r="I1455" s="1073">
        <f t="shared" si="291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0"/>
        <v>0</v>
      </c>
      <c r="P1455" s="158"/>
      <c r="Q1455" s="1071">
        <f t="shared" si="292"/>
        <v>0</v>
      </c>
    </row>
    <row r="1456" spans="9:17" ht="13.9" x14ac:dyDescent="0.4">
      <c r="I1456" s="1073">
        <f t="shared" si="291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0"/>
        <v>0</v>
      </c>
      <c r="P1456" s="158"/>
      <c r="Q1456" s="1071">
        <f t="shared" si="292"/>
        <v>0</v>
      </c>
    </row>
    <row r="1457" spans="9:17" ht="13.9" x14ac:dyDescent="0.4">
      <c r="I1457" s="1073">
        <f t="shared" si="291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0"/>
        <v>0</v>
      </c>
      <c r="P1457" s="158"/>
      <c r="Q1457" s="1071">
        <f t="shared" si="292"/>
        <v>0</v>
      </c>
    </row>
    <row r="1458" spans="9:17" ht="13.9" x14ac:dyDescent="0.4">
      <c r="I1458" s="1073">
        <f t="shared" si="291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0"/>
        <v>0</v>
      </c>
      <c r="P1458" s="158"/>
      <c r="Q1458" s="1071">
        <f t="shared" si="292"/>
        <v>0</v>
      </c>
    </row>
    <row r="1459" spans="9:17" ht="13.9" x14ac:dyDescent="0.4">
      <c r="I1459" s="1073">
        <f t="shared" si="291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0"/>
        <v>0</v>
      </c>
      <c r="P1459" s="158"/>
      <c r="Q1459" s="1071">
        <f t="shared" si="292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3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4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3"/>
        <v>0</v>
      </c>
      <c r="P1471" s="160"/>
      <c r="Q1471" s="1071">
        <f t="shared" ref="Q1471:Q1476" si="295">Q1470</f>
        <v>0</v>
      </c>
    </row>
    <row r="1472" spans="9:17" ht="13.9" x14ac:dyDescent="0.4">
      <c r="I1472" s="1073">
        <f t="shared" si="294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3"/>
        <v>0</v>
      </c>
      <c r="P1472" s="160"/>
      <c r="Q1472" s="1071">
        <f t="shared" si="295"/>
        <v>0</v>
      </c>
    </row>
    <row r="1473" spans="9:17" ht="13.9" x14ac:dyDescent="0.4">
      <c r="I1473" s="1073">
        <f t="shared" si="294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3"/>
        <v>0</v>
      </c>
      <c r="P1473" s="158"/>
      <c r="Q1473" s="1071">
        <f t="shared" si="295"/>
        <v>0</v>
      </c>
    </row>
    <row r="1474" spans="9:17" ht="13.9" x14ac:dyDescent="0.4">
      <c r="I1474" s="1073">
        <f t="shared" si="294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3"/>
        <v>0</v>
      </c>
      <c r="P1474" s="158"/>
      <c r="Q1474" s="1071">
        <f t="shared" si="295"/>
        <v>0</v>
      </c>
    </row>
    <row r="1475" spans="9:17" ht="13.9" x14ac:dyDescent="0.4">
      <c r="I1475" s="1073">
        <f t="shared" si="294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3"/>
        <v>0</v>
      </c>
      <c r="P1475" s="158"/>
      <c r="Q1475" s="1071">
        <f t="shared" si="295"/>
        <v>0</v>
      </c>
    </row>
    <row r="1476" spans="9:17" ht="13.9" x14ac:dyDescent="0.4">
      <c r="I1476" s="1073">
        <f t="shared" si="294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3"/>
        <v>0</v>
      </c>
      <c r="P1476" s="158"/>
      <c r="Q1476" s="1071">
        <f t="shared" si="295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6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7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6"/>
        <v>0</v>
      </c>
      <c r="P1482" s="160"/>
      <c r="Q1482" s="1071">
        <f t="shared" ref="Q1482:Q1487" si="298">Q1481</f>
        <v>0</v>
      </c>
    </row>
    <row r="1483" spans="9:17" ht="13.9" x14ac:dyDescent="0.4">
      <c r="I1483" s="1073">
        <f t="shared" si="297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6"/>
        <v>0</v>
      </c>
      <c r="P1483" s="160"/>
      <c r="Q1483" s="1071">
        <f t="shared" si="298"/>
        <v>0</v>
      </c>
    </row>
    <row r="1484" spans="9:17" ht="13.9" x14ac:dyDescent="0.4">
      <c r="I1484" s="1073">
        <f t="shared" si="297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6"/>
        <v>0</v>
      </c>
      <c r="P1484" s="160"/>
      <c r="Q1484" s="1071">
        <f t="shared" si="298"/>
        <v>0</v>
      </c>
    </row>
    <row r="1485" spans="9:17" ht="13.9" x14ac:dyDescent="0.4">
      <c r="I1485" s="1073">
        <f t="shared" si="297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6"/>
        <v>0</v>
      </c>
      <c r="P1485" s="160"/>
      <c r="Q1485" s="1071">
        <f t="shared" si="298"/>
        <v>0</v>
      </c>
    </row>
    <row r="1486" spans="9:17" ht="13.9" x14ac:dyDescent="0.4">
      <c r="I1486" s="1073">
        <f t="shared" si="297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6"/>
        <v>0</v>
      </c>
      <c r="P1486" s="158"/>
      <c r="Q1486" s="1071">
        <f t="shared" si="298"/>
        <v>0</v>
      </c>
    </row>
    <row r="1487" spans="9:17" ht="13.9" x14ac:dyDescent="0.4">
      <c r="I1487" s="1073">
        <f t="shared" si="297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6"/>
        <v>0</v>
      </c>
      <c r="P1487" s="158"/>
      <c r="Q1487" s="1071">
        <f t="shared" si="298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299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0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299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0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299"/>
        <v>21.892499999999998</v>
      </c>
      <c r="P1496" s="1449">
        <f>N1496</f>
        <v>32</v>
      </c>
      <c r="Q1496" s="1071">
        <f t="shared" ref="Q1496:Q1507" si="301">Q1495</f>
        <v>0</v>
      </c>
    </row>
    <row r="1497" spans="9:17" ht="13.9" x14ac:dyDescent="0.4">
      <c r="I1497" s="1073">
        <f t="shared" si="300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299"/>
        <v>4.5</v>
      </c>
      <c r="P1497" s="1449">
        <f>N1497</f>
        <v>32</v>
      </c>
      <c r="Q1497" s="1071">
        <f t="shared" si="301"/>
        <v>0</v>
      </c>
    </row>
    <row r="1498" spans="9:17" ht="13.9" x14ac:dyDescent="0.4">
      <c r="I1498" s="1073">
        <f t="shared" si="300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299"/>
        <v>15.32</v>
      </c>
      <c r="P1498" s="160">
        <f>N1498</f>
        <v>32</v>
      </c>
      <c r="Q1498" s="1071">
        <f t="shared" si="301"/>
        <v>0</v>
      </c>
    </row>
    <row r="1499" spans="9:17" ht="13.9" x14ac:dyDescent="0.4">
      <c r="I1499" s="1073">
        <f t="shared" si="300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299"/>
        <v>20.09765625</v>
      </c>
      <c r="P1499" s="1449">
        <f>N1499</f>
        <v>3.5</v>
      </c>
      <c r="Q1499" s="1071">
        <f t="shared" si="301"/>
        <v>0</v>
      </c>
    </row>
    <row r="1500" spans="9:17" ht="13.9" x14ac:dyDescent="0.4">
      <c r="I1500" s="1073">
        <f t="shared" si="300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299"/>
        <v>0</v>
      </c>
      <c r="P1500" s="160"/>
      <c r="Q1500" s="1071">
        <f t="shared" si="301"/>
        <v>0</v>
      </c>
    </row>
    <row r="1501" spans="9:17" ht="13.9" x14ac:dyDescent="0.4">
      <c r="I1501" s="1073">
        <f t="shared" si="300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299"/>
        <v>0</v>
      </c>
      <c r="P1501" s="160"/>
      <c r="Q1501" s="1071">
        <f t="shared" si="301"/>
        <v>0</v>
      </c>
    </row>
    <row r="1502" spans="9:17" ht="13.9" x14ac:dyDescent="0.4">
      <c r="I1502" s="1073">
        <f t="shared" si="300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299"/>
        <v>0</v>
      </c>
      <c r="P1502" s="160"/>
      <c r="Q1502" s="1071">
        <f t="shared" si="301"/>
        <v>0</v>
      </c>
    </row>
    <row r="1503" spans="9:17" ht="13.9" x14ac:dyDescent="0.4">
      <c r="I1503" s="1073">
        <f t="shared" si="300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299"/>
        <v>0</v>
      </c>
      <c r="P1503" s="160"/>
      <c r="Q1503" s="1071">
        <f t="shared" si="301"/>
        <v>0</v>
      </c>
    </row>
    <row r="1504" spans="9:17" ht="13.9" x14ac:dyDescent="0.4">
      <c r="I1504" s="1073">
        <f t="shared" si="300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299"/>
        <v>0</v>
      </c>
      <c r="P1504" s="160"/>
      <c r="Q1504" s="1071">
        <f t="shared" si="301"/>
        <v>0</v>
      </c>
    </row>
    <row r="1505" spans="9:17" ht="13.9" x14ac:dyDescent="0.4">
      <c r="I1505" s="1073">
        <f t="shared" si="300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299"/>
        <v>0</v>
      </c>
      <c r="P1505" s="160"/>
      <c r="Q1505" s="1071">
        <f t="shared" si="301"/>
        <v>0</v>
      </c>
    </row>
    <row r="1506" spans="9:17" ht="13.9" x14ac:dyDescent="0.4">
      <c r="I1506" s="1073">
        <f t="shared" si="300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299"/>
        <v>0</v>
      </c>
      <c r="P1506" s="160"/>
      <c r="Q1506" s="1071">
        <f t="shared" si="301"/>
        <v>0</v>
      </c>
    </row>
    <row r="1507" spans="9:17" ht="13.9" x14ac:dyDescent="0.4">
      <c r="I1507" s="1073">
        <f t="shared" si="300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299"/>
        <v>0</v>
      </c>
      <c r="P1507" s="160"/>
      <c r="Q1507" s="1071">
        <f t="shared" si="301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2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3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2"/>
        <v>0</v>
      </c>
      <c r="P1513" s="158"/>
      <c r="Q1513" s="1071">
        <f>Q1512</f>
        <v>0</v>
      </c>
    </row>
    <row r="1514" spans="9:17" ht="13.9" x14ac:dyDescent="0.4">
      <c r="I1514" s="1073">
        <f t="shared" si="303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2"/>
        <v>0</v>
      </c>
      <c r="P1514" s="158"/>
      <c r="Q1514" s="1071">
        <f t="shared" ref="Q1514:Q1521" si="304">Q1513</f>
        <v>0</v>
      </c>
    </row>
    <row r="1515" spans="9:17" ht="13.9" x14ac:dyDescent="0.4">
      <c r="I1515" s="1073">
        <f t="shared" si="303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2"/>
        <v>0</v>
      </c>
      <c r="P1515" s="158"/>
      <c r="Q1515" s="1071">
        <f t="shared" si="304"/>
        <v>0</v>
      </c>
    </row>
    <row r="1516" spans="9:17" ht="13.9" x14ac:dyDescent="0.4">
      <c r="I1516" s="1073">
        <f t="shared" si="303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2"/>
        <v>0</v>
      </c>
      <c r="P1516" s="158"/>
      <c r="Q1516" s="1071">
        <f t="shared" si="304"/>
        <v>0</v>
      </c>
    </row>
    <row r="1517" spans="9:17" ht="13.9" x14ac:dyDescent="0.4">
      <c r="I1517" s="1073">
        <f t="shared" si="303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2"/>
        <v>0</v>
      </c>
      <c r="P1517" s="158"/>
      <c r="Q1517" s="1071">
        <f t="shared" si="304"/>
        <v>0</v>
      </c>
    </row>
    <row r="1518" spans="9:17" ht="13.9" x14ac:dyDescent="0.4">
      <c r="I1518" s="1073">
        <f t="shared" si="303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2"/>
        <v>0</v>
      </c>
      <c r="P1518" s="158"/>
      <c r="Q1518" s="1071">
        <f t="shared" si="304"/>
        <v>0</v>
      </c>
    </row>
    <row r="1519" spans="9:17" ht="13.9" x14ac:dyDescent="0.4">
      <c r="I1519" s="1073">
        <f t="shared" si="303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2"/>
        <v>0</v>
      </c>
      <c r="P1519" s="158"/>
      <c r="Q1519" s="1071">
        <f t="shared" si="304"/>
        <v>0</v>
      </c>
    </row>
    <row r="1520" spans="9:17" ht="13.9" x14ac:dyDescent="0.4">
      <c r="I1520" s="1073">
        <f t="shared" si="303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2"/>
        <v>0</v>
      </c>
      <c r="P1520" s="158"/>
      <c r="Q1520" s="1071">
        <f t="shared" si="304"/>
        <v>0</v>
      </c>
    </row>
    <row r="1521" spans="9:17" ht="13.9" x14ac:dyDescent="0.4">
      <c r="I1521" s="1073">
        <f t="shared" si="303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2"/>
        <v>0</v>
      </c>
      <c r="P1521" s="158"/>
      <c r="Q1521" s="1071">
        <f t="shared" si="304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5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6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5"/>
        <v>0</v>
      </c>
      <c r="P1533" s="160"/>
      <c r="Q1533" s="1071">
        <f t="shared" ref="Q1533:Q1538" si="307">Q1532</f>
        <v>0</v>
      </c>
    </row>
    <row r="1534" spans="9:17" ht="13.9" x14ac:dyDescent="0.4">
      <c r="I1534" s="1073">
        <f t="shared" si="306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5"/>
        <v>0</v>
      </c>
      <c r="P1534" s="160"/>
      <c r="Q1534" s="1071">
        <f t="shared" si="307"/>
        <v>0</v>
      </c>
    </row>
    <row r="1535" spans="9:17" ht="13.9" x14ac:dyDescent="0.4">
      <c r="I1535" s="1073">
        <f t="shared" si="306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5"/>
        <v>0</v>
      </c>
      <c r="P1535" s="158"/>
      <c r="Q1535" s="1071">
        <f t="shared" si="307"/>
        <v>0</v>
      </c>
    </row>
    <row r="1536" spans="9:17" ht="13.9" x14ac:dyDescent="0.4">
      <c r="I1536" s="1073">
        <f t="shared" si="306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5"/>
        <v>0</v>
      </c>
      <c r="P1536" s="158"/>
      <c r="Q1536" s="1071">
        <f t="shared" si="307"/>
        <v>0</v>
      </c>
    </row>
    <row r="1537" spans="9:17" ht="13.9" x14ac:dyDescent="0.4">
      <c r="I1537" s="1073">
        <f t="shared" si="306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5"/>
        <v>0</v>
      </c>
      <c r="P1537" s="158"/>
      <c r="Q1537" s="1071">
        <f t="shared" si="307"/>
        <v>0</v>
      </c>
    </row>
    <row r="1538" spans="9:17" ht="13.9" x14ac:dyDescent="0.4">
      <c r="I1538" s="1073">
        <f t="shared" si="306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5"/>
        <v>0</v>
      </c>
      <c r="P1538" s="158"/>
      <c r="Q1538" s="1071">
        <f t="shared" si="307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8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09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8"/>
        <v>0</v>
      </c>
      <c r="P1544" s="160"/>
      <c r="Q1544" s="1071">
        <f t="shared" ref="Q1544:Q1549" si="310">Q1543</f>
        <v>0</v>
      </c>
    </row>
    <row r="1545" spans="9:17" ht="13.9" x14ac:dyDescent="0.4">
      <c r="I1545" s="1073">
        <f t="shared" si="309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8"/>
        <v>0</v>
      </c>
      <c r="P1545" s="160"/>
      <c r="Q1545" s="1071">
        <f t="shared" si="310"/>
        <v>0</v>
      </c>
    </row>
    <row r="1546" spans="9:17" ht="13.9" x14ac:dyDescent="0.4">
      <c r="I1546" s="1073">
        <f t="shared" si="309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8"/>
        <v>0</v>
      </c>
      <c r="P1546" s="160"/>
      <c r="Q1546" s="1071">
        <f t="shared" si="310"/>
        <v>0</v>
      </c>
    </row>
    <row r="1547" spans="9:17" ht="13.9" x14ac:dyDescent="0.4">
      <c r="I1547" s="1073">
        <f t="shared" si="309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8"/>
        <v>0</v>
      </c>
      <c r="P1547" s="160"/>
      <c r="Q1547" s="1071">
        <f t="shared" si="310"/>
        <v>0</v>
      </c>
    </row>
    <row r="1548" spans="9:17" ht="13.9" x14ac:dyDescent="0.4">
      <c r="I1548" s="1073">
        <f t="shared" si="309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8"/>
        <v>0</v>
      </c>
      <c r="P1548" s="158"/>
      <c r="Q1548" s="1071">
        <f t="shared" si="310"/>
        <v>0</v>
      </c>
    </row>
    <row r="1549" spans="9:17" ht="13.9" x14ac:dyDescent="0.4">
      <c r="I1549" s="1073">
        <f t="shared" si="309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8"/>
        <v>0</v>
      </c>
      <c r="P1549" s="158"/>
      <c r="Q1549" s="1071">
        <f t="shared" si="310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1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2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1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2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1"/>
        <v>21.892499999999998</v>
      </c>
      <c r="P1558" s="1449">
        <f>N1558</f>
        <v>32</v>
      </c>
      <c r="Q1558" s="1071">
        <f t="shared" ref="Q1558:Q1569" si="313">Q1557</f>
        <v>0</v>
      </c>
    </row>
    <row r="1559" spans="9:17" ht="13.9" x14ac:dyDescent="0.4">
      <c r="I1559" s="1073">
        <f t="shared" si="312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1"/>
        <v>4.5</v>
      </c>
      <c r="P1559" s="1449">
        <f>N1559</f>
        <v>32</v>
      </c>
      <c r="Q1559" s="1071">
        <f t="shared" si="313"/>
        <v>0</v>
      </c>
    </row>
    <row r="1560" spans="9:17" ht="13.9" x14ac:dyDescent="0.4">
      <c r="I1560" s="1073">
        <f t="shared" si="312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1"/>
        <v>15.32</v>
      </c>
      <c r="P1560" s="160">
        <f>N1560</f>
        <v>32</v>
      </c>
      <c r="Q1560" s="1071">
        <f t="shared" si="313"/>
        <v>0</v>
      </c>
    </row>
    <row r="1561" spans="9:17" ht="13.9" x14ac:dyDescent="0.4">
      <c r="I1561" s="1073">
        <f t="shared" si="312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1"/>
        <v>20.09765625</v>
      </c>
      <c r="P1561" s="1449">
        <f>N1561</f>
        <v>3.5</v>
      </c>
      <c r="Q1561" s="1071">
        <f t="shared" si="313"/>
        <v>0</v>
      </c>
    </row>
    <row r="1562" spans="9:17" ht="13.9" x14ac:dyDescent="0.4">
      <c r="I1562" s="1073">
        <f t="shared" si="312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1"/>
        <v>0</v>
      </c>
      <c r="P1562" s="160"/>
      <c r="Q1562" s="1071">
        <f t="shared" si="313"/>
        <v>0</v>
      </c>
    </row>
    <row r="1563" spans="9:17" ht="13.9" x14ac:dyDescent="0.4">
      <c r="I1563" s="1073">
        <f t="shared" si="312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1"/>
        <v>0</v>
      </c>
      <c r="P1563" s="160"/>
      <c r="Q1563" s="1071">
        <f t="shared" si="313"/>
        <v>0</v>
      </c>
    </row>
    <row r="1564" spans="9:17" ht="13.9" x14ac:dyDescent="0.4">
      <c r="I1564" s="1073">
        <f t="shared" si="312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1"/>
        <v>0</v>
      </c>
      <c r="P1564" s="160"/>
      <c r="Q1564" s="1071">
        <f t="shared" si="313"/>
        <v>0</v>
      </c>
    </row>
    <row r="1565" spans="9:17" ht="13.9" x14ac:dyDescent="0.4">
      <c r="I1565" s="1073">
        <f t="shared" si="312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1"/>
        <v>0</v>
      </c>
      <c r="P1565" s="160"/>
      <c r="Q1565" s="1071">
        <f t="shared" si="313"/>
        <v>0</v>
      </c>
    </row>
    <row r="1566" spans="9:17" ht="13.9" x14ac:dyDescent="0.4">
      <c r="I1566" s="1073">
        <f t="shared" si="312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1"/>
        <v>0</v>
      </c>
      <c r="P1566" s="160"/>
      <c r="Q1566" s="1071">
        <f t="shared" si="313"/>
        <v>0</v>
      </c>
    </row>
    <row r="1567" spans="9:17" ht="13.9" x14ac:dyDescent="0.4">
      <c r="I1567" s="1073">
        <f t="shared" si="312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1"/>
        <v>0</v>
      </c>
      <c r="P1567" s="160"/>
      <c r="Q1567" s="1071">
        <f t="shared" si="313"/>
        <v>0</v>
      </c>
    </row>
    <row r="1568" spans="9:17" ht="13.9" x14ac:dyDescent="0.4">
      <c r="I1568" s="1073">
        <f t="shared" si="312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1"/>
        <v>0</v>
      </c>
      <c r="P1568" s="160"/>
      <c r="Q1568" s="1071">
        <f t="shared" si="313"/>
        <v>0</v>
      </c>
    </row>
    <row r="1569" spans="9:17" ht="13.9" x14ac:dyDescent="0.4">
      <c r="I1569" s="1073">
        <f t="shared" si="312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1"/>
        <v>0</v>
      </c>
      <c r="P1569" s="160"/>
      <c r="Q1569" s="1071">
        <f t="shared" si="313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4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5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4"/>
        <v>0</v>
      </c>
      <c r="P1575" s="158"/>
      <c r="Q1575" s="1071">
        <f>Q1574</f>
        <v>0</v>
      </c>
    </row>
    <row r="1576" spans="9:17" ht="13.9" x14ac:dyDescent="0.4">
      <c r="I1576" s="1073">
        <f t="shared" si="315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4"/>
        <v>0</v>
      </c>
      <c r="P1576" s="158"/>
      <c r="Q1576" s="1071">
        <f t="shared" ref="Q1576:Q1583" si="316">Q1575</f>
        <v>0</v>
      </c>
    </row>
    <row r="1577" spans="9:17" ht="13.9" x14ac:dyDescent="0.4">
      <c r="I1577" s="1073">
        <f t="shared" si="315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4"/>
        <v>0</v>
      </c>
      <c r="P1577" s="158"/>
      <c r="Q1577" s="1071">
        <f t="shared" si="316"/>
        <v>0</v>
      </c>
    </row>
    <row r="1578" spans="9:17" ht="13.9" x14ac:dyDescent="0.4">
      <c r="I1578" s="1073">
        <f t="shared" si="315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4"/>
        <v>0</v>
      </c>
      <c r="P1578" s="158"/>
      <c r="Q1578" s="1071">
        <f t="shared" si="316"/>
        <v>0</v>
      </c>
    </row>
    <row r="1579" spans="9:17" ht="13.9" x14ac:dyDescent="0.4">
      <c r="I1579" s="1073">
        <f t="shared" si="315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4"/>
        <v>0</v>
      </c>
      <c r="P1579" s="158"/>
      <c r="Q1579" s="1071">
        <f t="shared" si="316"/>
        <v>0</v>
      </c>
    </row>
    <row r="1580" spans="9:17" ht="13.9" x14ac:dyDescent="0.4">
      <c r="I1580" s="1073">
        <f t="shared" si="315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4"/>
        <v>0</v>
      </c>
      <c r="P1580" s="158"/>
      <c r="Q1580" s="1071">
        <f t="shared" si="316"/>
        <v>0</v>
      </c>
    </row>
    <row r="1581" spans="9:17" ht="13.9" x14ac:dyDescent="0.4">
      <c r="I1581" s="1073">
        <f t="shared" si="315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4"/>
        <v>0</v>
      </c>
      <c r="P1581" s="158"/>
      <c r="Q1581" s="1071">
        <f t="shared" si="316"/>
        <v>0</v>
      </c>
    </row>
    <row r="1582" spans="9:17" ht="13.9" x14ac:dyDescent="0.4">
      <c r="I1582" s="1073">
        <f t="shared" si="315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4"/>
        <v>0</v>
      </c>
      <c r="P1582" s="158"/>
      <c r="Q1582" s="1071">
        <f t="shared" si="316"/>
        <v>0</v>
      </c>
    </row>
    <row r="1583" spans="9:17" ht="13.9" x14ac:dyDescent="0.4">
      <c r="I1583" s="1073">
        <f t="shared" si="315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4"/>
        <v>0</v>
      </c>
      <c r="P1583" s="158"/>
      <c r="Q1583" s="1071">
        <f t="shared" si="316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7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8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7"/>
        <v>0</v>
      </c>
      <c r="P1595" s="160"/>
      <c r="Q1595" s="1071">
        <f t="shared" ref="Q1595:Q1600" si="319">Q1594</f>
        <v>0</v>
      </c>
    </row>
    <row r="1596" spans="9:17" ht="13.9" x14ac:dyDescent="0.4">
      <c r="I1596" s="1073">
        <f t="shared" si="318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7"/>
        <v>0</v>
      </c>
      <c r="P1596" s="160"/>
      <c r="Q1596" s="1071">
        <f t="shared" si="319"/>
        <v>0</v>
      </c>
    </row>
    <row r="1597" spans="9:17" ht="13.9" x14ac:dyDescent="0.4">
      <c r="I1597" s="1073">
        <f t="shared" si="318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7"/>
        <v>0</v>
      </c>
      <c r="P1597" s="158"/>
      <c r="Q1597" s="1071">
        <f t="shared" si="319"/>
        <v>0</v>
      </c>
    </row>
    <row r="1598" spans="9:17" ht="13.9" x14ac:dyDescent="0.4">
      <c r="I1598" s="1073">
        <f t="shared" si="318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7"/>
        <v>0</v>
      </c>
      <c r="P1598" s="158"/>
      <c r="Q1598" s="1071">
        <f t="shared" si="319"/>
        <v>0</v>
      </c>
    </row>
    <row r="1599" spans="9:17" ht="13.9" x14ac:dyDescent="0.4">
      <c r="I1599" s="1073">
        <f t="shared" si="318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7"/>
        <v>0</v>
      </c>
      <c r="P1599" s="158"/>
      <c r="Q1599" s="1071">
        <f t="shared" si="319"/>
        <v>0</v>
      </c>
    </row>
    <row r="1600" spans="9:17" ht="13.9" x14ac:dyDescent="0.4">
      <c r="I1600" s="1073">
        <f t="shared" si="318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7"/>
        <v>0</v>
      </c>
      <c r="P1600" s="158"/>
      <c r="Q1600" s="1071">
        <f t="shared" si="319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0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1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0"/>
        <v>0</v>
      </c>
      <c r="P1606" s="160"/>
      <c r="Q1606" s="1071">
        <f t="shared" ref="Q1606:Q1611" si="322">Q1605</f>
        <v>0</v>
      </c>
    </row>
    <row r="1607" spans="9:17" ht="13.9" x14ac:dyDescent="0.4">
      <c r="I1607" s="1073">
        <f t="shared" si="321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0"/>
        <v>0</v>
      </c>
      <c r="P1607" s="160"/>
      <c r="Q1607" s="1071">
        <f t="shared" si="322"/>
        <v>0</v>
      </c>
    </row>
    <row r="1608" spans="9:17" ht="13.9" x14ac:dyDescent="0.4">
      <c r="I1608" s="1073">
        <f t="shared" si="321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0"/>
        <v>0</v>
      </c>
      <c r="P1608" s="160"/>
      <c r="Q1608" s="1071">
        <f t="shared" si="322"/>
        <v>0</v>
      </c>
    </row>
    <row r="1609" spans="9:17" ht="13.9" x14ac:dyDescent="0.4">
      <c r="I1609" s="1073">
        <f t="shared" si="321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0"/>
        <v>0</v>
      </c>
      <c r="P1609" s="160"/>
      <c r="Q1609" s="1071">
        <f t="shared" si="322"/>
        <v>0</v>
      </c>
    </row>
    <row r="1610" spans="9:17" ht="13.9" x14ac:dyDescent="0.4">
      <c r="I1610" s="1073">
        <f t="shared" si="321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0"/>
        <v>0</v>
      </c>
      <c r="P1610" s="158"/>
      <c r="Q1610" s="1071">
        <f t="shared" si="322"/>
        <v>0</v>
      </c>
    </row>
    <row r="1611" spans="9:17" ht="13.9" x14ac:dyDescent="0.4">
      <c r="I1611" s="1073">
        <f t="shared" si="321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0"/>
        <v>0</v>
      </c>
      <c r="P1611" s="158"/>
      <c r="Q1611" s="1071">
        <f t="shared" si="322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3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4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3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4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3"/>
        <v>21.892499999999998</v>
      </c>
      <c r="P1620" s="160">
        <f>N1620</f>
        <v>32</v>
      </c>
      <c r="Q1620" s="1071">
        <f t="shared" ref="Q1620:Q1631" si="325">Q1619</f>
        <v>0</v>
      </c>
    </row>
    <row r="1621" spans="9:17" ht="13.9" x14ac:dyDescent="0.4">
      <c r="I1621" s="1073">
        <f t="shared" si="324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3"/>
        <v>8.7668750000000006</v>
      </c>
      <c r="P1621" s="1449">
        <f>N1621*16</f>
        <v>512</v>
      </c>
      <c r="Q1621" s="1071">
        <f t="shared" si="325"/>
        <v>0</v>
      </c>
    </row>
    <row r="1622" spans="9:17" ht="13.9" x14ac:dyDescent="0.4">
      <c r="I1622" s="1073">
        <f t="shared" si="324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3"/>
        <v>20.09765625</v>
      </c>
      <c r="P1622" s="1449">
        <f>N1622*16</f>
        <v>56</v>
      </c>
      <c r="Q1622" s="1071">
        <f t="shared" si="325"/>
        <v>0</v>
      </c>
    </row>
    <row r="1623" spans="9:17" ht="13.9" x14ac:dyDescent="0.4">
      <c r="I1623" s="1073">
        <f t="shared" si="324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3"/>
        <v>0.6796875</v>
      </c>
      <c r="P1623" s="1449">
        <f>N1623</f>
        <v>1.5</v>
      </c>
      <c r="Q1623" s="1071">
        <f t="shared" si="325"/>
        <v>0</v>
      </c>
    </row>
    <row r="1624" spans="9:17" ht="13.9" x14ac:dyDescent="0.4">
      <c r="I1624" s="1073">
        <f t="shared" si="324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3"/>
        <v>12.600000000000001</v>
      </c>
      <c r="P1624" s="160"/>
      <c r="Q1624" s="1071">
        <f t="shared" si="325"/>
        <v>0</v>
      </c>
    </row>
    <row r="1625" spans="9:17" ht="13.9" x14ac:dyDescent="0.4">
      <c r="I1625" s="1073">
        <f t="shared" si="324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3"/>
        <v>7.375</v>
      </c>
      <c r="P1625" s="160"/>
      <c r="Q1625" s="1071">
        <f t="shared" si="325"/>
        <v>0</v>
      </c>
    </row>
    <row r="1626" spans="9:17" ht="13.9" x14ac:dyDescent="0.4">
      <c r="I1626" s="1073">
        <f t="shared" si="324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3"/>
        <v>12.036</v>
      </c>
      <c r="P1626" s="160"/>
      <c r="Q1626" s="1071">
        <f t="shared" si="325"/>
        <v>0</v>
      </c>
    </row>
    <row r="1627" spans="9:17" ht="13.9" x14ac:dyDescent="0.4">
      <c r="I1627" s="1073">
        <f t="shared" si="324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3"/>
        <v>0.70937499999999998</v>
      </c>
      <c r="P1627" s="160"/>
      <c r="Q1627" s="1071">
        <f t="shared" si="325"/>
        <v>0</v>
      </c>
    </row>
    <row r="1628" spans="9:17" ht="13.9" x14ac:dyDescent="0.4">
      <c r="I1628" s="1073">
        <f t="shared" si="324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3"/>
        <v>0</v>
      </c>
      <c r="P1628" s="160"/>
      <c r="Q1628" s="1071">
        <f t="shared" si="325"/>
        <v>0</v>
      </c>
    </row>
    <row r="1629" spans="9:17" ht="13.9" x14ac:dyDescent="0.4">
      <c r="I1629" s="1073">
        <f t="shared" si="324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3"/>
        <v>0</v>
      </c>
      <c r="P1629" s="160"/>
      <c r="Q1629" s="1071">
        <f t="shared" si="325"/>
        <v>0</v>
      </c>
    </row>
    <row r="1630" spans="9:17" ht="13.9" x14ac:dyDescent="0.4">
      <c r="I1630" s="1073">
        <f t="shared" si="324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3"/>
        <v>0</v>
      </c>
      <c r="P1630" s="160"/>
      <c r="Q1630" s="1071">
        <f t="shared" si="325"/>
        <v>0</v>
      </c>
    </row>
    <row r="1631" spans="9:17" ht="13.9" x14ac:dyDescent="0.4">
      <c r="I1631" s="1073">
        <f t="shared" si="324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3"/>
        <v>0</v>
      </c>
      <c r="P1631" s="160"/>
      <c r="Q1631" s="1071">
        <f t="shared" si="325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6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7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6"/>
        <v>0</v>
      </c>
      <c r="P1637" s="158"/>
      <c r="Q1637" s="1071">
        <f>Q1636</f>
        <v>0</v>
      </c>
    </row>
    <row r="1638" spans="9:17" ht="13.9" x14ac:dyDescent="0.4">
      <c r="I1638" s="1073">
        <f t="shared" si="327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6"/>
        <v>0</v>
      </c>
      <c r="P1638" s="158"/>
      <c r="Q1638" s="1071">
        <f t="shared" ref="Q1638:Q1645" si="328">Q1637</f>
        <v>0</v>
      </c>
    </row>
    <row r="1639" spans="9:17" ht="13.9" x14ac:dyDescent="0.4">
      <c r="I1639" s="1073">
        <f t="shared" si="327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6"/>
        <v>0</v>
      </c>
      <c r="P1639" s="158"/>
      <c r="Q1639" s="1071">
        <f t="shared" si="328"/>
        <v>0</v>
      </c>
    </row>
    <row r="1640" spans="9:17" ht="13.9" x14ac:dyDescent="0.4">
      <c r="I1640" s="1073">
        <f t="shared" si="327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6"/>
        <v>0</v>
      </c>
      <c r="P1640" s="158"/>
      <c r="Q1640" s="1071">
        <f t="shared" si="328"/>
        <v>0</v>
      </c>
    </row>
    <row r="1641" spans="9:17" ht="13.9" x14ac:dyDescent="0.4">
      <c r="I1641" s="1073">
        <f t="shared" si="327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6"/>
        <v>0</v>
      </c>
      <c r="P1641" s="158"/>
      <c r="Q1641" s="1071">
        <f t="shared" si="328"/>
        <v>0</v>
      </c>
    </row>
    <row r="1642" spans="9:17" ht="13.9" x14ac:dyDescent="0.4">
      <c r="I1642" s="1073">
        <f t="shared" si="327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6"/>
        <v>0</v>
      </c>
      <c r="P1642" s="158"/>
      <c r="Q1642" s="1071">
        <f t="shared" si="328"/>
        <v>0</v>
      </c>
    </row>
    <row r="1643" spans="9:17" ht="13.9" x14ac:dyDescent="0.4">
      <c r="I1643" s="1073">
        <f t="shared" si="327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6"/>
        <v>0</v>
      </c>
      <c r="P1643" s="158"/>
      <c r="Q1643" s="1071">
        <f t="shared" si="328"/>
        <v>0</v>
      </c>
    </row>
    <row r="1644" spans="9:17" ht="13.9" x14ac:dyDescent="0.4">
      <c r="I1644" s="1073">
        <f t="shared" si="327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6"/>
        <v>0</v>
      </c>
      <c r="P1644" s="158"/>
      <c r="Q1644" s="1071">
        <f t="shared" si="328"/>
        <v>0</v>
      </c>
    </row>
    <row r="1645" spans="9:17" ht="13.9" x14ac:dyDescent="0.4">
      <c r="I1645" s="1073">
        <f t="shared" si="327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6"/>
        <v>0</v>
      </c>
      <c r="P1645" s="158"/>
      <c r="Q1645" s="1071">
        <f t="shared" si="328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29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0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29"/>
        <v>0</v>
      </c>
      <c r="P1657" s="158"/>
      <c r="Q1657" s="1071">
        <f t="shared" ref="Q1657:Q1662" si="331">Q1656</f>
        <v>0</v>
      </c>
    </row>
    <row r="1658" spans="9:17" ht="13.9" x14ac:dyDescent="0.4">
      <c r="I1658" s="1073">
        <f t="shared" si="330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29"/>
        <v>0</v>
      </c>
      <c r="P1658" s="158"/>
      <c r="Q1658" s="1071">
        <f t="shared" si="331"/>
        <v>0</v>
      </c>
    </row>
    <row r="1659" spans="9:17" ht="13.9" x14ac:dyDescent="0.4">
      <c r="I1659" s="1073">
        <f t="shared" si="330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29"/>
        <v>0</v>
      </c>
      <c r="P1659" s="158"/>
      <c r="Q1659" s="1071">
        <f t="shared" si="331"/>
        <v>0</v>
      </c>
    </row>
    <row r="1660" spans="9:17" ht="13.9" x14ac:dyDescent="0.4">
      <c r="I1660" s="1073">
        <f t="shared" si="330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29"/>
        <v>0</v>
      </c>
      <c r="P1660" s="158"/>
      <c r="Q1660" s="1071">
        <f t="shared" si="331"/>
        <v>0</v>
      </c>
    </row>
    <row r="1661" spans="9:17" ht="13.9" x14ac:dyDescent="0.4">
      <c r="I1661" s="1073">
        <f t="shared" si="330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29"/>
        <v>0</v>
      </c>
      <c r="P1661" s="158"/>
      <c r="Q1661" s="1071">
        <f t="shared" si="331"/>
        <v>0</v>
      </c>
    </row>
    <row r="1662" spans="9:17" ht="13.9" x14ac:dyDescent="0.4">
      <c r="I1662" s="1073">
        <f t="shared" si="330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29"/>
        <v>0</v>
      </c>
      <c r="P1662" s="158"/>
      <c r="Q1662" s="1071">
        <f t="shared" si="331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2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3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2"/>
        <v>0</v>
      </c>
      <c r="P1668" s="158"/>
      <c r="Q1668" s="1071">
        <f t="shared" ref="Q1668:Q1673" si="334">Q1667</f>
        <v>0</v>
      </c>
    </row>
    <row r="1669" spans="9:17" ht="13.9" x14ac:dyDescent="0.4">
      <c r="I1669" s="1073">
        <f t="shared" si="333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2"/>
        <v>0</v>
      </c>
      <c r="P1669" s="158"/>
      <c r="Q1669" s="1071">
        <f t="shared" si="334"/>
        <v>0</v>
      </c>
    </row>
    <row r="1670" spans="9:17" ht="13.9" x14ac:dyDescent="0.4">
      <c r="I1670" s="1073">
        <f t="shared" si="333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2"/>
        <v>0</v>
      </c>
      <c r="P1670" s="158"/>
      <c r="Q1670" s="1071">
        <f t="shared" si="334"/>
        <v>0</v>
      </c>
    </row>
    <row r="1671" spans="9:17" ht="13.9" x14ac:dyDescent="0.4">
      <c r="I1671" s="1073">
        <f t="shared" si="333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2"/>
        <v>0</v>
      </c>
      <c r="P1671" s="158"/>
      <c r="Q1671" s="1071">
        <f t="shared" si="334"/>
        <v>0</v>
      </c>
    </row>
    <row r="1672" spans="9:17" ht="13.9" x14ac:dyDescent="0.4">
      <c r="I1672" s="1073">
        <f t="shared" si="333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2"/>
        <v>0</v>
      </c>
      <c r="P1672" s="158"/>
      <c r="Q1672" s="1071">
        <f t="shared" si="334"/>
        <v>0</v>
      </c>
    </row>
    <row r="1673" spans="9:17" ht="13.9" x14ac:dyDescent="0.4">
      <c r="I1673" s="1073">
        <f t="shared" si="333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2"/>
        <v>0</v>
      </c>
      <c r="P1673" s="158"/>
      <c r="Q1673" s="1071">
        <f t="shared" si="334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5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6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5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6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5"/>
        <v>3.2800781250000002</v>
      </c>
      <c r="P1682" s="1449">
        <f>N1682</f>
        <v>15</v>
      </c>
      <c r="Q1682" s="1071">
        <f t="shared" ref="Q1682:Q1693" si="337">Q1681</f>
        <v>0</v>
      </c>
    </row>
    <row r="1683" spans="9:17" ht="13.9" x14ac:dyDescent="0.4">
      <c r="I1683" s="1073">
        <f t="shared" si="336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5"/>
        <v>12.15</v>
      </c>
      <c r="P1683" s="158"/>
      <c r="Q1683" s="1071">
        <f t="shared" si="337"/>
        <v>0</v>
      </c>
    </row>
    <row r="1684" spans="9:17" ht="13.9" x14ac:dyDescent="0.4">
      <c r="I1684" s="1073">
        <f t="shared" si="336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5"/>
        <v>0.69975000000000009</v>
      </c>
      <c r="P1684" s="158"/>
      <c r="Q1684" s="1071">
        <f t="shared" si="337"/>
        <v>0</v>
      </c>
    </row>
    <row r="1685" spans="9:17" ht="13.9" x14ac:dyDescent="0.4">
      <c r="I1685" s="1073">
        <f t="shared" si="336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5"/>
        <v>0</v>
      </c>
      <c r="P1685" s="158"/>
      <c r="Q1685" s="1071">
        <f t="shared" si="337"/>
        <v>0</v>
      </c>
    </row>
    <row r="1686" spans="9:17" ht="13.9" x14ac:dyDescent="0.4">
      <c r="I1686" s="1073">
        <f t="shared" si="336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5"/>
        <v>0</v>
      </c>
      <c r="P1686" s="158"/>
      <c r="Q1686" s="1071">
        <f t="shared" si="337"/>
        <v>0</v>
      </c>
    </row>
    <row r="1687" spans="9:17" ht="13.9" x14ac:dyDescent="0.4">
      <c r="I1687" s="1073">
        <f t="shared" si="336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5"/>
        <v>0</v>
      </c>
      <c r="P1687" s="158"/>
      <c r="Q1687" s="1071">
        <f t="shared" si="337"/>
        <v>0</v>
      </c>
    </row>
    <row r="1688" spans="9:17" ht="13.9" x14ac:dyDescent="0.4">
      <c r="I1688" s="1073">
        <f t="shared" si="336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5"/>
        <v>0</v>
      </c>
      <c r="P1688" s="158"/>
      <c r="Q1688" s="1071">
        <f t="shared" si="337"/>
        <v>0</v>
      </c>
    </row>
    <row r="1689" spans="9:17" ht="13.9" x14ac:dyDescent="0.4">
      <c r="I1689" s="1073">
        <f t="shared" si="336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5"/>
        <v>0</v>
      </c>
      <c r="P1689" s="160"/>
      <c r="Q1689" s="1071">
        <f t="shared" si="337"/>
        <v>0</v>
      </c>
    </row>
    <row r="1690" spans="9:17" ht="13.9" x14ac:dyDescent="0.4">
      <c r="I1690" s="1073">
        <f t="shared" si="336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5"/>
        <v>0</v>
      </c>
      <c r="P1690" s="160"/>
      <c r="Q1690" s="1071">
        <f t="shared" si="337"/>
        <v>0</v>
      </c>
    </row>
    <row r="1691" spans="9:17" ht="13.9" x14ac:dyDescent="0.4">
      <c r="I1691" s="1073">
        <f t="shared" si="336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5"/>
        <v>0</v>
      </c>
      <c r="P1691" s="160"/>
      <c r="Q1691" s="1071">
        <f t="shared" si="337"/>
        <v>0</v>
      </c>
    </row>
    <row r="1692" spans="9:17" ht="13.9" x14ac:dyDescent="0.4">
      <c r="I1692" s="1073">
        <f t="shared" si="336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5"/>
        <v>0</v>
      </c>
      <c r="P1692" s="160"/>
      <c r="Q1692" s="1071">
        <f t="shared" si="337"/>
        <v>0</v>
      </c>
    </row>
    <row r="1693" spans="9:17" ht="13.9" x14ac:dyDescent="0.4">
      <c r="I1693" s="1073">
        <f t="shared" si="336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5"/>
        <v>0</v>
      </c>
      <c r="P1693" s="160"/>
      <c r="Q1693" s="1071">
        <f t="shared" si="337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8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39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8"/>
        <v>0</v>
      </c>
      <c r="P1699" s="158"/>
      <c r="Q1699" s="1071">
        <f>Q1698</f>
        <v>0</v>
      </c>
    </row>
    <row r="1700" spans="9:17" ht="13.9" x14ac:dyDescent="0.4">
      <c r="I1700" s="1073">
        <f t="shared" si="339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8"/>
        <v>0</v>
      </c>
      <c r="P1700" s="158"/>
      <c r="Q1700" s="1071">
        <f t="shared" ref="Q1700:Q1707" si="340">Q1699</f>
        <v>0</v>
      </c>
    </row>
    <row r="1701" spans="9:17" ht="13.9" x14ac:dyDescent="0.4">
      <c r="I1701" s="1073">
        <f t="shared" si="339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8"/>
        <v>0</v>
      </c>
      <c r="P1701" s="158"/>
      <c r="Q1701" s="1071">
        <f t="shared" si="340"/>
        <v>0</v>
      </c>
    </row>
    <row r="1702" spans="9:17" ht="13.9" x14ac:dyDescent="0.4">
      <c r="I1702" s="1073">
        <f t="shared" si="339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8"/>
        <v>0</v>
      </c>
      <c r="P1702" s="158"/>
      <c r="Q1702" s="1071">
        <f t="shared" si="340"/>
        <v>0</v>
      </c>
    </row>
    <row r="1703" spans="9:17" ht="13.9" x14ac:dyDescent="0.4">
      <c r="I1703" s="1073">
        <f t="shared" si="339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8"/>
        <v>0</v>
      </c>
      <c r="P1703" s="158"/>
      <c r="Q1703" s="1071">
        <f t="shared" si="340"/>
        <v>0</v>
      </c>
    </row>
    <row r="1704" spans="9:17" ht="13.9" x14ac:dyDescent="0.4">
      <c r="I1704" s="1073">
        <f t="shared" si="339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8"/>
        <v>0</v>
      </c>
      <c r="P1704" s="158"/>
      <c r="Q1704" s="1071">
        <f t="shared" si="340"/>
        <v>0</v>
      </c>
    </row>
    <row r="1705" spans="9:17" ht="13.9" x14ac:dyDescent="0.4">
      <c r="I1705" s="1073">
        <f t="shared" si="339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8"/>
        <v>0</v>
      </c>
      <c r="P1705" s="158"/>
      <c r="Q1705" s="1071">
        <f t="shared" si="340"/>
        <v>0</v>
      </c>
    </row>
    <row r="1706" spans="9:17" ht="13.9" x14ac:dyDescent="0.4">
      <c r="I1706" s="1073">
        <f t="shared" si="339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8"/>
        <v>0</v>
      </c>
      <c r="P1706" s="158"/>
      <c r="Q1706" s="1071">
        <f t="shared" si="340"/>
        <v>0</v>
      </c>
    </row>
    <row r="1707" spans="9:17" ht="13.9" x14ac:dyDescent="0.4">
      <c r="I1707" s="1073">
        <f t="shared" si="339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8"/>
        <v>0</v>
      </c>
      <c r="P1707" s="158"/>
      <c r="Q1707" s="1071">
        <f t="shared" si="340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1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2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1"/>
        <v>0</v>
      </c>
      <c r="P1719" s="158"/>
      <c r="Q1719" s="1071">
        <f t="shared" ref="Q1719:Q1724" si="343">Q1718</f>
        <v>0</v>
      </c>
    </row>
    <row r="1720" spans="9:17" ht="13.9" x14ac:dyDescent="0.4">
      <c r="I1720" s="1073">
        <f t="shared" si="342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1"/>
        <v>0</v>
      </c>
      <c r="P1720" s="158"/>
      <c r="Q1720" s="1071">
        <f t="shared" si="343"/>
        <v>0</v>
      </c>
    </row>
    <row r="1721" spans="9:17" ht="13.9" x14ac:dyDescent="0.4">
      <c r="I1721" s="1073">
        <f t="shared" si="342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1"/>
        <v>0</v>
      </c>
      <c r="P1721" s="158"/>
      <c r="Q1721" s="1071">
        <f t="shared" si="343"/>
        <v>0</v>
      </c>
    </row>
    <row r="1722" spans="9:17" ht="13.9" x14ac:dyDescent="0.4">
      <c r="I1722" s="1073">
        <f t="shared" si="342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1"/>
        <v>0</v>
      </c>
      <c r="P1722" s="158"/>
      <c r="Q1722" s="1071">
        <f t="shared" si="343"/>
        <v>0</v>
      </c>
    </row>
    <row r="1723" spans="9:17" ht="13.9" x14ac:dyDescent="0.4">
      <c r="I1723" s="1073">
        <f t="shared" si="342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1"/>
        <v>0</v>
      </c>
      <c r="P1723" s="158"/>
      <c r="Q1723" s="1071">
        <f t="shared" si="343"/>
        <v>0</v>
      </c>
    </row>
    <row r="1724" spans="9:17" ht="13.9" x14ac:dyDescent="0.4">
      <c r="I1724" s="1073">
        <f t="shared" si="342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1"/>
        <v>0</v>
      </c>
      <c r="P1724" s="158"/>
      <c r="Q1724" s="1071">
        <f t="shared" si="343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4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5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4"/>
        <v>0</v>
      </c>
      <c r="P1730" s="158"/>
      <c r="Q1730" s="1071">
        <f t="shared" ref="Q1730:Q1735" si="346">Q1729</f>
        <v>0</v>
      </c>
    </row>
    <row r="1731" spans="9:17" ht="13.9" x14ac:dyDescent="0.4">
      <c r="I1731" s="1073">
        <f t="shared" si="345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4"/>
        <v>0</v>
      </c>
      <c r="P1731" s="158"/>
      <c r="Q1731" s="1071">
        <f t="shared" si="346"/>
        <v>0</v>
      </c>
    </row>
    <row r="1732" spans="9:17" ht="13.9" x14ac:dyDescent="0.4">
      <c r="I1732" s="1073">
        <f t="shared" si="345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4"/>
        <v>0</v>
      </c>
      <c r="P1732" s="158"/>
      <c r="Q1732" s="1071">
        <f t="shared" si="346"/>
        <v>0</v>
      </c>
    </row>
    <row r="1733" spans="9:17" ht="13.9" x14ac:dyDescent="0.4">
      <c r="I1733" s="1073">
        <f t="shared" si="345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4"/>
        <v>0</v>
      </c>
      <c r="P1733" s="158"/>
      <c r="Q1733" s="1071">
        <f t="shared" si="346"/>
        <v>0</v>
      </c>
    </row>
    <row r="1734" spans="9:17" ht="13.9" x14ac:dyDescent="0.4">
      <c r="I1734" s="1073">
        <f t="shared" si="345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4"/>
        <v>0</v>
      </c>
      <c r="P1734" s="158"/>
      <c r="Q1734" s="1071">
        <f t="shared" si="346"/>
        <v>0</v>
      </c>
    </row>
    <row r="1735" spans="9:17" ht="13.9" x14ac:dyDescent="0.4">
      <c r="I1735" s="1073">
        <f t="shared" si="345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4"/>
        <v>0</v>
      </c>
      <c r="P1735" s="158"/>
      <c r="Q1735" s="1071">
        <f t="shared" si="346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7">M1742*N1742</f>
        <v>11.875</v>
      </c>
      <c r="P1742" s="160">
        <f t="shared" ref="P1742:P1748" si="348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49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7"/>
        <v>19.125</v>
      </c>
      <c r="P1743" s="1449">
        <f t="shared" si="348"/>
        <v>12</v>
      </c>
      <c r="Q1743" s="1071">
        <f>Q1742</f>
        <v>0</v>
      </c>
    </row>
    <row r="1744" spans="9:17" ht="13.9" x14ac:dyDescent="0.4">
      <c r="I1744" s="1073">
        <f t="shared" si="349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7"/>
        <v>2.4591015624999999</v>
      </c>
      <c r="P1744" s="1449">
        <f t="shared" si="348"/>
        <v>10.67</v>
      </c>
      <c r="Q1744" s="1071">
        <f t="shared" ref="Q1744:Q1755" si="350">Q1743</f>
        <v>0</v>
      </c>
    </row>
    <row r="1745" spans="9:17" ht="13.9" x14ac:dyDescent="0.4">
      <c r="I1745" s="1073">
        <f t="shared" si="349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7"/>
        <v>18.662109375</v>
      </c>
      <c r="P1745" s="160">
        <f t="shared" si="348"/>
        <v>3.25</v>
      </c>
      <c r="Q1745" s="1071">
        <f t="shared" si="350"/>
        <v>0</v>
      </c>
    </row>
    <row r="1746" spans="9:17" ht="13.9" x14ac:dyDescent="0.4">
      <c r="I1746" s="1073">
        <f t="shared" si="349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0.67046874999999995</v>
      </c>
      <c r="N1746" s="157">
        <v>8</v>
      </c>
      <c r="O1746" s="82">
        <f t="shared" si="347"/>
        <v>5.3637499999999996</v>
      </c>
      <c r="P1746" s="160">
        <f t="shared" si="348"/>
        <v>8</v>
      </c>
      <c r="Q1746" s="1071">
        <f t="shared" si="350"/>
        <v>0</v>
      </c>
    </row>
    <row r="1747" spans="9:17" ht="13.9" x14ac:dyDescent="0.4">
      <c r="I1747" s="1073">
        <f t="shared" si="349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7"/>
        <v>4.3834375000000003</v>
      </c>
      <c r="P1747" s="160">
        <f t="shared" si="348"/>
        <v>16</v>
      </c>
      <c r="Q1747" s="1071">
        <f t="shared" si="350"/>
        <v>0</v>
      </c>
    </row>
    <row r="1748" spans="9:17" ht="13.9" x14ac:dyDescent="0.4">
      <c r="I1748" s="1073">
        <f t="shared" si="349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7"/>
        <v>15.75</v>
      </c>
      <c r="P1748" s="160">
        <f t="shared" si="348"/>
        <v>16</v>
      </c>
      <c r="Q1748" s="1071">
        <f t="shared" si="350"/>
        <v>0</v>
      </c>
    </row>
    <row r="1749" spans="9:17" ht="13.9" x14ac:dyDescent="0.4">
      <c r="I1749" s="1073">
        <f t="shared" si="349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7"/>
        <v>3.5</v>
      </c>
      <c r="P1749" s="160">
        <f>N1749*16</f>
        <v>12.8</v>
      </c>
      <c r="Q1749" s="1071">
        <f t="shared" si="350"/>
        <v>0</v>
      </c>
    </row>
    <row r="1750" spans="9:17" ht="13.9" x14ac:dyDescent="0.4">
      <c r="I1750" s="1073">
        <f t="shared" si="349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7"/>
        <v>0</v>
      </c>
      <c r="P1750" s="160"/>
      <c r="Q1750" s="1071">
        <f t="shared" si="350"/>
        <v>0</v>
      </c>
    </row>
    <row r="1751" spans="9:17" ht="13.9" x14ac:dyDescent="0.4">
      <c r="I1751" s="1073">
        <f t="shared" si="349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7"/>
        <v>0</v>
      </c>
      <c r="P1751" s="160"/>
      <c r="Q1751" s="1071">
        <f t="shared" si="350"/>
        <v>0</v>
      </c>
    </row>
    <row r="1752" spans="9:17" ht="13.9" x14ac:dyDescent="0.4">
      <c r="I1752" s="1073">
        <f t="shared" si="349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7"/>
        <v>0</v>
      </c>
      <c r="P1752" s="160"/>
      <c r="Q1752" s="1071">
        <f t="shared" si="350"/>
        <v>0</v>
      </c>
    </row>
    <row r="1753" spans="9:17" ht="13.9" x14ac:dyDescent="0.4">
      <c r="I1753" s="1073">
        <f t="shared" si="349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7"/>
        <v>0</v>
      </c>
      <c r="P1753" s="160"/>
      <c r="Q1753" s="1071">
        <f t="shared" si="350"/>
        <v>0</v>
      </c>
    </row>
    <row r="1754" spans="9:17" ht="13.9" x14ac:dyDescent="0.4">
      <c r="I1754" s="1073">
        <f t="shared" si="349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7"/>
        <v>0</v>
      </c>
      <c r="P1754" s="160"/>
      <c r="Q1754" s="1071">
        <f t="shared" si="350"/>
        <v>0</v>
      </c>
    </row>
    <row r="1755" spans="9:17" ht="13.9" x14ac:dyDescent="0.4">
      <c r="I1755" s="1073">
        <f t="shared" si="349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7"/>
        <v>0</v>
      </c>
      <c r="P1755" s="160"/>
      <c r="Q1755" s="1071">
        <f t="shared" si="350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81.118398437500005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1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2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1"/>
        <v>0</v>
      </c>
      <c r="P1761" s="160"/>
      <c r="Q1761" s="1071">
        <f>Q1760</f>
        <v>0</v>
      </c>
    </row>
    <row r="1762" spans="9:17" ht="13.9" x14ac:dyDescent="0.4">
      <c r="I1762" s="1073">
        <f t="shared" si="352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1"/>
        <v>0</v>
      </c>
      <c r="P1762" s="160"/>
      <c r="Q1762" s="1071">
        <f t="shared" ref="Q1762:Q1769" si="353">Q1761</f>
        <v>0</v>
      </c>
    </row>
    <row r="1763" spans="9:17" ht="13.9" x14ac:dyDescent="0.4">
      <c r="I1763" s="1073">
        <f t="shared" si="352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1"/>
        <v>0</v>
      </c>
      <c r="P1763" s="160"/>
      <c r="Q1763" s="1071">
        <f t="shared" si="353"/>
        <v>0</v>
      </c>
    </row>
    <row r="1764" spans="9:17" ht="13.9" x14ac:dyDescent="0.4">
      <c r="I1764" s="1073">
        <f t="shared" si="352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1"/>
        <v>0</v>
      </c>
      <c r="P1764" s="158"/>
      <c r="Q1764" s="1071">
        <f t="shared" si="353"/>
        <v>0</v>
      </c>
    </row>
    <row r="1765" spans="9:17" ht="13.9" x14ac:dyDescent="0.4">
      <c r="I1765" s="1073">
        <f t="shared" si="352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1"/>
        <v>0</v>
      </c>
      <c r="P1765" s="158"/>
      <c r="Q1765" s="1071">
        <f t="shared" si="353"/>
        <v>0</v>
      </c>
    </row>
    <row r="1766" spans="9:17" ht="13.9" x14ac:dyDescent="0.4">
      <c r="I1766" s="1073">
        <f t="shared" si="352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1"/>
        <v>0</v>
      </c>
      <c r="P1766" s="158"/>
      <c r="Q1766" s="1071">
        <f t="shared" si="353"/>
        <v>0</v>
      </c>
    </row>
    <row r="1767" spans="9:17" ht="13.9" x14ac:dyDescent="0.4">
      <c r="I1767" s="1073">
        <f t="shared" si="352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1"/>
        <v>0</v>
      </c>
      <c r="P1767" s="158"/>
      <c r="Q1767" s="1071">
        <f t="shared" si="353"/>
        <v>0</v>
      </c>
    </row>
    <row r="1768" spans="9:17" ht="13.9" x14ac:dyDescent="0.4">
      <c r="I1768" s="1073">
        <f t="shared" si="352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1"/>
        <v>0</v>
      </c>
      <c r="P1768" s="158"/>
      <c r="Q1768" s="1071">
        <f t="shared" si="353"/>
        <v>0</v>
      </c>
    </row>
    <row r="1769" spans="9:17" ht="13.9" x14ac:dyDescent="0.4">
      <c r="I1769" s="1073">
        <f t="shared" si="352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1"/>
        <v>0</v>
      </c>
      <c r="P1769" s="158"/>
      <c r="Q1769" s="1071">
        <f t="shared" si="353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4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5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4"/>
        <v>34.56</v>
      </c>
      <c r="P1781" s="160">
        <f>N1781*16</f>
        <v>24</v>
      </c>
      <c r="Q1781" s="1071">
        <f t="shared" ref="Q1781:Q1786" si="356">Q1780</f>
        <v>0</v>
      </c>
    </row>
    <row r="1782" spans="9:17" ht="13.9" x14ac:dyDescent="0.4">
      <c r="I1782" s="1073">
        <f t="shared" si="355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4"/>
        <v>8.9875000000000007</v>
      </c>
      <c r="P1782" s="160">
        <f>N1782*16</f>
        <v>32</v>
      </c>
      <c r="Q1782" s="1071">
        <f t="shared" si="356"/>
        <v>0</v>
      </c>
    </row>
    <row r="1783" spans="9:17" ht="13.9" x14ac:dyDescent="0.4">
      <c r="I1783" s="1073">
        <f t="shared" si="355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4"/>
        <v>0</v>
      </c>
      <c r="P1783" s="160"/>
      <c r="Q1783" s="1071">
        <f t="shared" si="356"/>
        <v>0</v>
      </c>
    </row>
    <row r="1784" spans="9:17" ht="13.9" x14ac:dyDescent="0.4">
      <c r="I1784" s="1073">
        <f t="shared" si="355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4"/>
        <v>0</v>
      </c>
      <c r="P1784" s="158"/>
      <c r="Q1784" s="1071">
        <f t="shared" si="356"/>
        <v>0</v>
      </c>
    </row>
    <row r="1785" spans="9:17" ht="13.9" x14ac:dyDescent="0.4">
      <c r="I1785" s="1073">
        <f t="shared" si="355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4"/>
        <v>0</v>
      </c>
      <c r="P1785" s="158"/>
      <c r="Q1785" s="1071">
        <f t="shared" si="356"/>
        <v>0</v>
      </c>
    </row>
    <row r="1786" spans="9:17" ht="13.9" x14ac:dyDescent="0.4">
      <c r="I1786" s="1073">
        <f t="shared" si="355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4"/>
        <v>0</v>
      </c>
      <c r="P1786" s="158"/>
      <c r="Q1786" s="1071">
        <f t="shared" si="356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7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8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7"/>
        <v>0</v>
      </c>
      <c r="P1792" s="160"/>
      <c r="Q1792" s="1071">
        <f t="shared" ref="Q1792:Q1797" si="359">Q1791</f>
        <v>0</v>
      </c>
    </row>
    <row r="1793" spans="9:17" ht="13.9" x14ac:dyDescent="0.4">
      <c r="I1793" s="1073">
        <f t="shared" si="358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7"/>
        <v>0</v>
      </c>
      <c r="P1793" s="160"/>
      <c r="Q1793" s="1071">
        <f t="shared" si="359"/>
        <v>0</v>
      </c>
    </row>
    <row r="1794" spans="9:17" ht="13.9" x14ac:dyDescent="0.4">
      <c r="I1794" s="1073">
        <f t="shared" si="358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7"/>
        <v>0</v>
      </c>
      <c r="P1794" s="160"/>
      <c r="Q1794" s="1071">
        <f t="shared" si="359"/>
        <v>0</v>
      </c>
    </row>
    <row r="1795" spans="9:17" ht="13.9" x14ac:dyDescent="0.4">
      <c r="I1795" s="1073">
        <f t="shared" si="358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7"/>
        <v>0</v>
      </c>
      <c r="P1795" s="160"/>
      <c r="Q1795" s="1071">
        <f t="shared" si="359"/>
        <v>0</v>
      </c>
    </row>
    <row r="1796" spans="9:17" ht="13.9" x14ac:dyDescent="0.4">
      <c r="I1796" s="1073">
        <f t="shared" si="358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7"/>
        <v>0</v>
      </c>
      <c r="P1796" s="158"/>
      <c r="Q1796" s="1071">
        <f t="shared" si="359"/>
        <v>0</v>
      </c>
    </row>
    <row r="1797" spans="9:17" ht="13.9" x14ac:dyDescent="0.4">
      <c r="I1797" s="1073">
        <f t="shared" si="358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7"/>
        <v>0</v>
      </c>
      <c r="P1797" s="158"/>
      <c r="Q1797" s="1071">
        <f t="shared" si="359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0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1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0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1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0"/>
        <v>2.4591015624999999</v>
      </c>
      <c r="P1806" s="1449">
        <f>N1806</f>
        <v>10.67</v>
      </c>
      <c r="Q1806" s="1071">
        <f t="shared" ref="Q1806:Q1817" si="362">Q1805</f>
        <v>0</v>
      </c>
    </row>
    <row r="1807" spans="9:17" ht="13.9" x14ac:dyDescent="0.4">
      <c r="I1807" s="1073">
        <f t="shared" si="361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0"/>
        <v>18.662109375</v>
      </c>
      <c r="P1807" s="160">
        <f>N1807*16</f>
        <v>52</v>
      </c>
      <c r="Q1807" s="1071">
        <f t="shared" si="362"/>
        <v>0</v>
      </c>
    </row>
    <row r="1808" spans="9:17" ht="13.9" x14ac:dyDescent="0.4">
      <c r="I1808" s="1073">
        <f t="shared" si="361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0.67046874999999995</v>
      </c>
      <c r="N1808" s="157">
        <v>8</v>
      </c>
      <c r="O1808" s="82">
        <f t="shared" si="360"/>
        <v>5.3637499999999996</v>
      </c>
      <c r="P1808" s="160">
        <f>N1808*16</f>
        <v>128</v>
      </c>
      <c r="Q1808" s="1071">
        <f t="shared" si="362"/>
        <v>0</v>
      </c>
    </row>
    <row r="1809" spans="9:17" ht="13.9" x14ac:dyDescent="0.4">
      <c r="I1809" s="1073">
        <f t="shared" si="361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0"/>
        <v>4.3834375000000003</v>
      </c>
      <c r="P1809" s="160">
        <f>N1809*16</f>
        <v>256</v>
      </c>
      <c r="Q1809" s="1071">
        <f t="shared" si="362"/>
        <v>0</v>
      </c>
    </row>
    <row r="1810" spans="9:17" ht="13.9" x14ac:dyDescent="0.4">
      <c r="I1810" s="1073">
        <f t="shared" si="361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0"/>
        <v>15.75</v>
      </c>
      <c r="P1810" s="160"/>
      <c r="Q1810" s="1071">
        <f t="shared" si="362"/>
        <v>0</v>
      </c>
    </row>
    <row r="1811" spans="9:17" ht="13.9" x14ac:dyDescent="0.4">
      <c r="I1811" s="1073">
        <f t="shared" si="361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0"/>
        <v>3.5</v>
      </c>
      <c r="P1811" s="160"/>
      <c r="Q1811" s="1071">
        <f t="shared" si="362"/>
        <v>0</v>
      </c>
    </row>
    <row r="1812" spans="9:17" ht="13.9" x14ac:dyDescent="0.4">
      <c r="I1812" s="1073">
        <f t="shared" si="361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0"/>
        <v>0</v>
      </c>
      <c r="P1812" s="160"/>
      <c r="Q1812" s="1071">
        <f t="shared" si="362"/>
        <v>0</v>
      </c>
    </row>
    <row r="1813" spans="9:17" ht="13.9" x14ac:dyDescent="0.4">
      <c r="I1813" s="1073">
        <f t="shared" si="361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0"/>
        <v>0</v>
      </c>
      <c r="P1813" s="160"/>
      <c r="Q1813" s="1071">
        <f t="shared" si="362"/>
        <v>0</v>
      </c>
    </row>
    <row r="1814" spans="9:17" ht="13.9" x14ac:dyDescent="0.4">
      <c r="I1814" s="1073">
        <f t="shared" si="361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0"/>
        <v>0</v>
      </c>
      <c r="P1814" s="160"/>
      <c r="Q1814" s="1071">
        <f t="shared" si="362"/>
        <v>0</v>
      </c>
    </row>
    <row r="1815" spans="9:17" ht="13.9" x14ac:dyDescent="0.4">
      <c r="I1815" s="1073">
        <f t="shared" si="361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0"/>
        <v>0</v>
      </c>
      <c r="P1815" s="160"/>
      <c r="Q1815" s="1071">
        <f t="shared" si="362"/>
        <v>0</v>
      </c>
    </row>
    <row r="1816" spans="9:17" ht="13.9" x14ac:dyDescent="0.4">
      <c r="I1816" s="1073">
        <f t="shared" si="361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0"/>
        <v>0</v>
      </c>
      <c r="P1816" s="160"/>
      <c r="Q1816" s="1071">
        <f t="shared" si="362"/>
        <v>0</v>
      </c>
    </row>
    <row r="1817" spans="9:17" ht="13.9" x14ac:dyDescent="0.4">
      <c r="I1817" s="1073">
        <f t="shared" si="361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0"/>
        <v>0</v>
      </c>
      <c r="P1817" s="160"/>
      <c r="Q1817" s="1071">
        <f t="shared" si="362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81.118398437500005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3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4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3"/>
        <v>0</v>
      </c>
      <c r="P1823" s="160"/>
      <c r="Q1823" s="1071">
        <f>Q1822</f>
        <v>0</v>
      </c>
    </row>
    <row r="1824" spans="9:17" ht="13.9" x14ac:dyDescent="0.4">
      <c r="I1824" s="1073">
        <f t="shared" si="364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3"/>
        <v>0</v>
      </c>
      <c r="P1824" s="160"/>
      <c r="Q1824" s="1071">
        <f t="shared" ref="Q1824:Q1831" si="365">Q1823</f>
        <v>0</v>
      </c>
    </row>
    <row r="1825" spans="9:17" ht="13.9" x14ac:dyDescent="0.4">
      <c r="I1825" s="1073">
        <f t="shared" si="364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3"/>
        <v>0</v>
      </c>
      <c r="P1825" s="160"/>
      <c r="Q1825" s="1071">
        <f t="shared" si="365"/>
        <v>0</v>
      </c>
    </row>
    <row r="1826" spans="9:17" ht="13.9" x14ac:dyDescent="0.4">
      <c r="I1826" s="1073">
        <f t="shared" si="364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3"/>
        <v>0</v>
      </c>
      <c r="P1826" s="158"/>
      <c r="Q1826" s="1071">
        <f t="shared" si="365"/>
        <v>0</v>
      </c>
    </row>
    <row r="1827" spans="9:17" ht="13.9" x14ac:dyDescent="0.4">
      <c r="I1827" s="1073">
        <f t="shared" si="364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3"/>
        <v>0</v>
      </c>
      <c r="P1827" s="158"/>
      <c r="Q1827" s="1071">
        <f t="shared" si="365"/>
        <v>0</v>
      </c>
    </row>
    <row r="1828" spans="9:17" ht="13.9" x14ac:dyDescent="0.4">
      <c r="I1828" s="1073">
        <f t="shared" si="364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3"/>
        <v>0</v>
      </c>
      <c r="P1828" s="158"/>
      <c r="Q1828" s="1071">
        <f t="shared" si="365"/>
        <v>0</v>
      </c>
    </row>
    <row r="1829" spans="9:17" ht="13.9" x14ac:dyDescent="0.4">
      <c r="I1829" s="1073">
        <f t="shared" si="364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3"/>
        <v>0</v>
      </c>
      <c r="P1829" s="158"/>
      <c r="Q1829" s="1071">
        <f t="shared" si="365"/>
        <v>0</v>
      </c>
    </row>
    <row r="1830" spans="9:17" ht="13.9" x14ac:dyDescent="0.4">
      <c r="I1830" s="1073">
        <f t="shared" si="364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3"/>
        <v>0</v>
      </c>
      <c r="P1830" s="158"/>
      <c r="Q1830" s="1071">
        <f t="shared" si="365"/>
        <v>0</v>
      </c>
    </row>
    <row r="1831" spans="9:17" ht="13.9" x14ac:dyDescent="0.4">
      <c r="I1831" s="1073">
        <f t="shared" si="364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3"/>
        <v>0</v>
      </c>
      <c r="P1831" s="158"/>
      <c r="Q1831" s="1071">
        <f t="shared" si="365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6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7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6"/>
        <v>34.56</v>
      </c>
      <c r="P1843" s="160">
        <f>N1843*16</f>
        <v>24</v>
      </c>
      <c r="Q1843" s="1071">
        <f t="shared" ref="Q1843:Q1848" si="368">Q1842</f>
        <v>0</v>
      </c>
    </row>
    <row r="1844" spans="9:17" ht="13.9" x14ac:dyDescent="0.4">
      <c r="I1844" s="1073">
        <f t="shared" si="367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6"/>
        <v>8.9875000000000007</v>
      </c>
      <c r="P1844" s="160">
        <f>N1844*16</f>
        <v>32</v>
      </c>
      <c r="Q1844" s="1071">
        <f t="shared" si="368"/>
        <v>0</v>
      </c>
    </row>
    <row r="1845" spans="9:17" ht="13.9" x14ac:dyDescent="0.4">
      <c r="I1845" s="1073">
        <f t="shared" si="367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6"/>
        <v>0</v>
      </c>
      <c r="P1845" s="160">
        <f>N1845*16</f>
        <v>0</v>
      </c>
      <c r="Q1845" s="1071">
        <f t="shared" si="368"/>
        <v>0</v>
      </c>
    </row>
    <row r="1846" spans="9:17" ht="13.9" x14ac:dyDescent="0.4">
      <c r="I1846" s="1073">
        <f t="shared" si="367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6"/>
        <v>0</v>
      </c>
      <c r="P1846" s="158"/>
      <c r="Q1846" s="1071">
        <f t="shared" si="368"/>
        <v>0</v>
      </c>
    </row>
    <row r="1847" spans="9:17" ht="13.9" x14ac:dyDescent="0.4">
      <c r="I1847" s="1073">
        <f t="shared" si="367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6"/>
        <v>0</v>
      </c>
      <c r="P1847" s="158"/>
      <c r="Q1847" s="1071">
        <f t="shared" si="368"/>
        <v>0</v>
      </c>
    </row>
    <row r="1848" spans="9:17" ht="13.9" x14ac:dyDescent="0.4">
      <c r="I1848" s="1073">
        <f t="shared" si="367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6"/>
        <v>0</v>
      </c>
      <c r="P1848" s="158"/>
      <c r="Q1848" s="1071">
        <f t="shared" si="368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69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0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69"/>
        <v>0</v>
      </c>
      <c r="P1854" s="160"/>
      <c r="Q1854" s="1071">
        <f t="shared" ref="Q1854:Q1859" si="371">Q1853</f>
        <v>0</v>
      </c>
    </row>
    <row r="1855" spans="9:17" ht="13.9" x14ac:dyDescent="0.4">
      <c r="I1855" s="1073">
        <f t="shared" si="370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69"/>
        <v>0</v>
      </c>
      <c r="P1855" s="160"/>
      <c r="Q1855" s="1071">
        <f t="shared" si="371"/>
        <v>0</v>
      </c>
    </row>
    <row r="1856" spans="9:17" ht="13.9" x14ac:dyDescent="0.4">
      <c r="I1856" s="1073">
        <f t="shared" si="370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69"/>
        <v>0</v>
      </c>
      <c r="P1856" s="160"/>
      <c r="Q1856" s="1071">
        <f t="shared" si="371"/>
        <v>0</v>
      </c>
    </row>
    <row r="1857" spans="9:17" ht="13.9" x14ac:dyDescent="0.4">
      <c r="I1857" s="1073">
        <f t="shared" si="370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69"/>
        <v>0</v>
      </c>
      <c r="P1857" s="160"/>
      <c r="Q1857" s="1071">
        <f t="shared" si="371"/>
        <v>0</v>
      </c>
    </row>
    <row r="1858" spans="9:17" ht="13.9" x14ac:dyDescent="0.4">
      <c r="I1858" s="1073">
        <f t="shared" si="370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69"/>
        <v>0</v>
      </c>
      <c r="P1858" s="158"/>
      <c r="Q1858" s="1071">
        <f t="shared" si="371"/>
        <v>0</v>
      </c>
    </row>
    <row r="1859" spans="9:17" ht="13.9" x14ac:dyDescent="0.4">
      <c r="I1859" s="1073">
        <f t="shared" si="370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69"/>
        <v>0</v>
      </c>
      <c r="P1859" s="158"/>
      <c r="Q1859" s="1071">
        <f t="shared" si="371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2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3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2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3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2"/>
        <v>2.4591015624999999</v>
      </c>
      <c r="P1868" s="1449">
        <f>N1868</f>
        <v>10.67</v>
      </c>
      <c r="Q1868" s="1071">
        <f t="shared" ref="Q1868:Q1879" si="374">Q1867</f>
        <v>0</v>
      </c>
    </row>
    <row r="1869" spans="9:17" ht="13.9" x14ac:dyDescent="0.4">
      <c r="I1869" s="1073">
        <f t="shared" si="373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2"/>
        <v>18.662109375</v>
      </c>
      <c r="P1869" s="160">
        <f>N1869*16</f>
        <v>52</v>
      </c>
      <c r="Q1869" s="1071">
        <f t="shared" si="374"/>
        <v>0</v>
      </c>
    </row>
    <row r="1870" spans="9:17" ht="13.9" x14ac:dyDescent="0.4">
      <c r="I1870" s="1073">
        <f t="shared" si="373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0.67046874999999995</v>
      </c>
      <c r="N1870" s="157">
        <v>8</v>
      </c>
      <c r="O1870" s="82">
        <f t="shared" si="372"/>
        <v>5.3637499999999996</v>
      </c>
      <c r="P1870" s="160">
        <f>N1870*16</f>
        <v>128</v>
      </c>
      <c r="Q1870" s="1071">
        <f t="shared" si="374"/>
        <v>0</v>
      </c>
    </row>
    <row r="1871" spans="9:17" ht="13.9" x14ac:dyDescent="0.4">
      <c r="I1871" s="1073">
        <f t="shared" si="373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2"/>
        <v>4.3834375000000003</v>
      </c>
      <c r="P1871" s="160">
        <f>N1871*16</f>
        <v>256</v>
      </c>
      <c r="Q1871" s="1071">
        <f t="shared" si="374"/>
        <v>0</v>
      </c>
    </row>
    <row r="1872" spans="9:17" ht="13.9" x14ac:dyDescent="0.4">
      <c r="I1872" s="1073">
        <f t="shared" si="373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2"/>
        <v>15.75</v>
      </c>
      <c r="P1872" s="160"/>
      <c r="Q1872" s="1071">
        <f t="shared" si="374"/>
        <v>0</v>
      </c>
    </row>
    <row r="1873" spans="9:17" ht="13.9" x14ac:dyDescent="0.4">
      <c r="I1873" s="1073">
        <f t="shared" si="373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2"/>
        <v>3.5</v>
      </c>
      <c r="P1873" s="160"/>
      <c r="Q1873" s="1071">
        <f t="shared" si="374"/>
        <v>0</v>
      </c>
    </row>
    <row r="1874" spans="9:17" ht="13.9" x14ac:dyDescent="0.4">
      <c r="I1874" s="1073">
        <f t="shared" si="373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2"/>
        <v>0</v>
      </c>
      <c r="P1874" s="160"/>
      <c r="Q1874" s="1071">
        <f t="shared" si="374"/>
        <v>0</v>
      </c>
    </row>
    <row r="1875" spans="9:17" ht="13.9" x14ac:dyDescent="0.4">
      <c r="I1875" s="1073">
        <f t="shared" si="373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2"/>
        <v>0</v>
      </c>
      <c r="P1875" s="160"/>
      <c r="Q1875" s="1071">
        <f t="shared" si="374"/>
        <v>0</v>
      </c>
    </row>
    <row r="1876" spans="9:17" ht="13.9" x14ac:dyDescent="0.4">
      <c r="I1876" s="1073">
        <f t="shared" si="373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2"/>
        <v>0</v>
      </c>
      <c r="P1876" s="160"/>
      <c r="Q1876" s="1071">
        <f t="shared" si="374"/>
        <v>0</v>
      </c>
    </row>
    <row r="1877" spans="9:17" ht="13.9" x14ac:dyDescent="0.4">
      <c r="I1877" s="1073">
        <f t="shared" si="373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2"/>
        <v>0</v>
      </c>
      <c r="P1877" s="160"/>
      <c r="Q1877" s="1071">
        <f t="shared" si="374"/>
        <v>0</v>
      </c>
    </row>
    <row r="1878" spans="9:17" ht="13.9" x14ac:dyDescent="0.4">
      <c r="I1878" s="1073">
        <f t="shared" si="373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2"/>
        <v>0</v>
      </c>
      <c r="P1878" s="160"/>
      <c r="Q1878" s="1071">
        <f t="shared" si="374"/>
        <v>0</v>
      </c>
    </row>
    <row r="1879" spans="9:17" ht="13.9" x14ac:dyDescent="0.4">
      <c r="I1879" s="1073">
        <f t="shared" si="373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2"/>
        <v>0</v>
      </c>
      <c r="P1879" s="160"/>
      <c r="Q1879" s="1071">
        <f t="shared" si="374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81.118398437500005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5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6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5"/>
        <v>0</v>
      </c>
      <c r="P1885" s="160"/>
      <c r="Q1885" s="1071">
        <f>Q1884</f>
        <v>0</v>
      </c>
    </row>
    <row r="1886" spans="9:17" ht="13.9" x14ac:dyDescent="0.4">
      <c r="I1886" s="1073">
        <f t="shared" si="376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5"/>
        <v>0</v>
      </c>
      <c r="P1886" s="160"/>
      <c r="Q1886" s="1071">
        <f t="shared" ref="Q1886:Q1893" si="377">Q1885</f>
        <v>0</v>
      </c>
    </row>
    <row r="1887" spans="9:17" ht="13.9" x14ac:dyDescent="0.4">
      <c r="I1887" s="1073">
        <f t="shared" si="376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5"/>
        <v>0</v>
      </c>
      <c r="P1887" s="160"/>
      <c r="Q1887" s="1071">
        <f t="shared" si="377"/>
        <v>0</v>
      </c>
    </row>
    <row r="1888" spans="9:17" ht="13.9" x14ac:dyDescent="0.4">
      <c r="I1888" s="1073">
        <f t="shared" si="376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5"/>
        <v>0</v>
      </c>
      <c r="P1888" s="158"/>
      <c r="Q1888" s="1071">
        <f t="shared" si="377"/>
        <v>0</v>
      </c>
    </row>
    <row r="1889" spans="9:17" ht="13.9" x14ac:dyDescent="0.4">
      <c r="I1889" s="1073">
        <f t="shared" si="376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5"/>
        <v>0</v>
      </c>
      <c r="P1889" s="158"/>
      <c r="Q1889" s="1071">
        <f t="shared" si="377"/>
        <v>0</v>
      </c>
    </row>
    <row r="1890" spans="9:17" ht="13.9" x14ac:dyDescent="0.4">
      <c r="I1890" s="1073">
        <f t="shared" si="376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5"/>
        <v>0</v>
      </c>
      <c r="P1890" s="158"/>
      <c r="Q1890" s="1071">
        <f t="shared" si="377"/>
        <v>0</v>
      </c>
    </row>
    <row r="1891" spans="9:17" ht="13.9" x14ac:dyDescent="0.4">
      <c r="I1891" s="1073">
        <f t="shared" si="376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5"/>
        <v>0</v>
      </c>
      <c r="P1891" s="158"/>
      <c r="Q1891" s="1071">
        <f t="shared" si="377"/>
        <v>0</v>
      </c>
    </row>
    <row r="1892" spans="9:17" ht="13.9" x14ac:dyDescent="0.4">
      <c r="I1892" s="1073">
        <f t="shared" si="376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5"/>
        <v>0</v>
      </c>
      <c r="P1892" s="158"/>
      <c r="Q1892" s="1071">
        <f t="shared" si="377"/>
        <v>0</v>
      </c>
    </row>
    <row r="1893" spans="9:17" ht="13.9" x14ac:dyDescent="0.4">
      <c r="I1893" s="1073">
        <f t="shared" si="376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5"/>
        <v>0</v>
      </c>
      <c r="P1893" s="158"/>
      <c r="Q1893" s="1071">
        <f t="shared" si="377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8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79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8"/>
        <v>34.56</v>
      </c>
      <c r="P1905" s="160">
        <f>N1905*16</f>
        <v>24</v>
      </c>
      <c r="Q1905" s="1071">
        <f t="shared" ref="Q1905:Q1910" si="380">Q1904</f>
        <v>0</v>
      </c>
    </row>
    <row r="1906" spans="9:17" ht="13.9" x14ac:dyDescent="0.4">
      <c r="I1906" s="1073">
        <f t="shared" si="379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8"/>
        <v>8.9875000000000007</v>
      </c>
      <c r="P1906" s="160">
        <f>N1906*16</f>
        <v>32</v>
      </c>
      <c r="Q1906" s="1071">
        <f t="shared" si="380"/>
        <v>0</v>
      </c>
    </row>
    <row r="1907" spans="9:17" ht="13.9" x14ac:dyDescent="0.4">
      <c r="I1907" s="1073">
        <f t="shared" si="379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8"/>
        <v>0</v>
      </c>
      <c r="P1907" s="160">
        <f>N1907*16</f>
        <v>0</v>
      </c>
      <c r="Q1907" s="1071">
        <f t="shared" si="380"/>
        <v>0</v>
      </c>
    </row>
    <row r="1908" spans="9:17" ht="13.9" x14ac:dyDescent="0.4">
      <c r="I1908" s="1073">
        <f t="shared" si="379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8"/>
        <v>0</v>
      </c>
      <c r="P1908" s="158"/>
      <c r="Q1908" s="1071">
        <f t="shared" si="380"/>
        <v>0</v>
      </c>
    </row>
    <row r="1909" spans="9:17" ht="13.9" x14ac:dyDescent="0.4">
      <c r="I1909" s="1073">
        <f t="shared" si="379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8"/>
        <v>0</v>
      </c>
      <c r="P1909" s="158"/>
      <c r="Q1909" s="1071">
        <f t="shared" si="380"/>
        <v>0</v>
      </c>
    </row>
    <row r="1910" spans="9:17" ht="13.9" x14ac:dyDescent="0.4">
      <c r="I1910" s="1073">
        <f t="shared" si="379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8"/>
        <v>0</v>
      </c>
      <c r="P1910" s="158"/>
      <c r="Q1910" s="1071">
        <f t="shared" si="380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1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2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1"/>
        <v>0</v>
      </c>
      <c r="P1916" s="160"/>
      <c r="Q1916" s="1071">
        <f t="shared" ref="Q1916:Q1921" si="383">Q1915</f>
        <v>0</v>
      </c>
    </row>
    <row r="1917" spans="9:17" ht="13.9" x14ac:dyDescent="0.4">
      <c r="I1917" s="1073">
        <f t="shared" si="382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1"/>
        <v>0</v>
      </c>
      <c r="P1917" s="160"/>
      <c r="Q1917" s="1071">
        <f t="shared" si="383"/>
        <v>0</v>
      </c>
    </row>
    <row r="1918" spans="9:17" ht="13.9" x14ac:dyDescent="0.4">
      <c r="I1918" s="1073">
        <f t="shared" si="382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1"/>
        <v>0</v>
      </c>
      <c r="P1918" s="160"/>
      <c r="Q1918" s="1071">
        <f t="shared" si="383"/>
        <v>0</v>
      </c>
    </row>
    <row r="1919" spans="9:17" ht="13.9" x14ac:dyDescent="0.4">
      <c r="I1919" s="1073">
        <f t="shared" si="382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1"/>
        <v>0</v>
      </c>
      <c r="P1919" s="160"/>
      <c r="Q1919" s="1071">
        <f t="shared" si="383"/>
        <v>0</v>
      </c>
    </row>
    <row r="1920" spans="9:17" ht="13.9" x14ac:dyDescent="0.4">
      <c r="I1920" s="1073">
        <f t="shared" si="382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1"/>
        <v>0</v>
      </c>
      <c r="P1920" s="158"/>
      <c r="Q1920" s="1071">
        <f t="shared" si="383"/>
        <v>0</v>
      </c>
    </row>
    <row r="1921" spans="9:17" ht="13.9" x14ac:dyDescent="0.4">
      <c r="I1921" s="1073">
        <f t="shared" si="382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1"/>
        <v>0</v>
      </c>
      <c r="P1921" s="158"/>
      <c r="Q1921" s="1071">
        <f t="shared" si="383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4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5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4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5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4"/>
        <v>6.3570000000000002</v>
      </c>
      <c r="P1930" s="160">
        <f>N1930*16</f>
        <v>20.8</v>
      </c>
      <c r="Q1930" s="1071">
        <f t="shared" ref="Q1930:Q1941" si="386">Q1929</f>
        <v>0</v>
      </c>
    </row>
    <row r="1931" spans="9:17" ht="13.9" x14ac:dyDescent="0.4">
      <c r="I1931" s="1073">
        <f t="shared" si="385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4"/>
        <v>8.2249999999999996</v>
      </c>
      <c r="P1931" s="160">
        <f>N1931*32</f>
        <v>64</v>
      </c>
      <c r="Q1931" s="1071">
        <f t="shared" si="386"/>
        <v>0</v>
      </c>
    </row>
    <row r="1932" spans="9:17" ht="13.9" x14ac:dyDescent="0.4">
      <c r="I1932" s="1073">
        <f t="shared" si="385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4"/>
        <v>9.5</v>
      </c>
      <c r="P1932" s="1449">
        <f>N1932</f>
        <v>0.5</v>
      </c>
      <c r="Q1932" s="1071">
        <f t="shared" si="386"/>
        <v>0</v>
      </c>
    </row>
    <row r="1933" spans="9:17" ht="13.9" x14ac:dyDescent="0.4">
      <c r="I1933" s="1073">
        <f t="shared" si="385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4"/>
        <v>0</v>
      </c>
      <c r="P1933" s="160"/>
      <c r="Q1933" s="1071">
        <f t="shared" si="386"/>
        <v>0</v>
      </c>
    </row>
    <row r="1934" spans="9:17" ht="13.9" x14ac:dyDescent="0.4">
      <c r="I1934" s="1073">
        <f t="shared" si="385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4"/>
        <v>0</v>
      </c>
      <c r="P1934" s="160"/>
      <c r="Q1934" s="1071">
        <f t="shared" si="386"/>
        <v>0</v>
      </c>
    </row>
    <row r="1935" spans="9:17" ht="13.9" x14ac:dyDescent="0.4">
      <c r="I1935" s="1073">
        <f t="shared" si="385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4"/>
        <v>0</v>
      </c>
      <c r="P1935" s="160"/>
      <c r="Q1935" s="1071">
        <f t="shared" si="386"/>
        <v>0</v>
      </c>
    </row>
    <row r="1936" spans="9:17" ht="13.9" x14ac:dyDescent="0.4">
      <c r="I1936" s="1073">
        <f t="shared" si="385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4"/>
        <v>0</v>
      </c>
      <c r="P1936" s="160"/>
      <c r="Q1936" s="1071">
        <f t="shared" si="386"/>
        <v>0</v>
      </c>
    </row>
    <row r="1937" spans="9:17" ht="13.9" x14ac:dyDescent="0.4">
      <c r="I1937" s="1073">
        <f t="shared" si="385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4"/>
        <v>0</v>
      </c>
      <c r="P1937" s="160"/>
      <c r="Q1937" s="1071">
        <f t="shared" si="386"/>
        <v>0</v>
      </c>
    </row>
    <row r="1938" spans="9:17" ht="13.9" x14ac:dyDescent="0.4">
      <c r="I1938" s="1073">
        <f t="shared" si="385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4"/>
        <v>0</v>
      </c>
      <c r="P1938" s="160"/>
      <c r="Q1938" s="1071">
        <f t="shared" si="386"/>
        <v>0</v>
      </c>
    </row>
    <row r="1939" spans="9:17" ht="13.9" x14ac:dyDescent="0.4">
      <c r="I1939" s="1073">
        <f t="shared" si="385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4"/>
        <v>0</v>
      </c>
      <c r="P1939" s="160"/>
      <c r="Q1939" s="1071">
        <f t="shared" si="386"/>
        <v>0</v>
      </c>
    </row>
    <row r="1940" spans="9:17" ht="13.9" x14ac:dyDescent="0.4">
      <c r="I1940" s="1073">
        <f t="shared" si="385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4"/>
        <v>0</v>
      </c>
      <c r="P1940" s="160"/>
      <c r="Q1940" s="1071">
        <f t="shared" si="386"/>
        <v>0</v>
      </c>
    </row>
    <row r="1941" spans="9:17" ht="13.9" x14ac:dyDescent="0.4">
      <c r="I1941" s="1073">
        <f t="shared" si="385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4"/>
        <v>0</v>
      </c>
      <c r="P1941" s="160"/>
      <c r="Q1941" s="1071">
        <f t="shared" si="386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7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8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7"/>
        <v>0</v>
      </c>
      <c r="P1947" s="160"/>
      <c r="Q1947" s="1071">
        <f>Q1946</f>
        <v>0</v>
      </c>
    </row>
    <row r="1948" spans="9:17" ht="13.9" x14ac:dyDescent="0.4">
      <c r="I1948" s="1073">
        <f t="shared" si="388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7"/>
        <v>0</v>
      </c>
      <c r="P1948" s="160"/>
      <c r="Q1948" s="1071">
        <f t="shared" ref="Q1948:Q1955" si="389">Q1947</f>
        <v>0</v>
      </c>
    </row>
    <row r="1949" spans="9:17" ht="13.9" x14ac:dyDescent="0.4">
      <c r="I1949" s="1073">
        <f t="shared" si="388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7"/>
        <v>0</v>
      </c>
      <c r="P1949" s="160"/>
      <c r="Q1949" s="1071">
        <f t="shared" si="389"/>
        <v>0</v>
      </c>
    </row>
    <row r="1950" spans="9:17" ht="13.9" x14ac:dyDescent="0.4">
      <c r="I1950" s="1073">
        <f t="shared" si="388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7"/>
        <v>0</v>
      </c>
      <c r="P1950" s="158"/>
      <c r="Q1950" s="1071">
        <f t="shared" si="389"/>
        <v>0</v>
      </c>
    </row>
    <row r="1951" spans="9:17" ht="13.9" x14ac:dyDescent="0.4">
      <c r="I1951" s="1073">
        <f t="shared" si="388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7"/>
        <v>0</v>
      </c>
      <c r="P1951" s="158"/>
      <c r="Q1951" s="1071">
        <f t="shared" si="389"/>
        <v>0</v>
      </c>
    </row>
    <row r="1952" spans="9:17" ht="13.9" x14ac:dyDescent="0.4">
      <c r="I1952" s="1073">
        <f t="shared" si="388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7"/>
        <v>0</v>
      </c>
      <c r="P1952" s="158"/>
      <c r="Q1952" s="1071">
        <f t="shared" si="389"/>
        <v>0</v>
      </c>
    </row>
    <row r="1953" spans="9:17" ht="13.9" x14ac:dyDescent="0.4">
      <c r="I1953" s="1073">
        <f t="shared" si="388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7"/>
        <v>0</v>
      </c>
      <c r="P1953" s="158"/>
      <c r="Q1953" s="1071">
        <f t="shared" si="389"/>
        <v>0</v>
      </c>
    </row>
    <row r="1954" spans="9:17" ht="13.9" x14ac:dyDescent="0.4">
      <c r="I1954" s="1073">
        <f t="shared" si="388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7"/>
        <v>0</v>
      </c>
      <c r="P1954" s="158"/>
      <c r="Q1954" s="1071">
        <f t="shared" si="389"/>
        <v>0</v>
      </c>
    </row>
    <row r="1955" spans="9:17" ht="13.9" x14ac:dyDescent="0.4">
      <c r="I1955" s="1073">
        <f t="shared" si="388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7"/>
        <v>0</v>
      </c>
      <c r="P1955" s="158"/>
      <c r="Q1955" s="1071">
        <f t="shared" si="389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0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1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0"/>
        <v>0</v>
      </c>
      <c r="P1967" s="160"/>
      <c r="Q1967" s="1071">
        <f t="shared" ref="Q1967:Q1972" si="392">Q1966</f>
        <v>0</v>
      </c>
    </row>
    <row r="1968" spans="9:17" ht="13.9" x14ac:dyDescent="0.4">
      <c r="I1968" s="1073">
        <f t="shared" si="391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0"/>
        <v>0</v>
      </c>
      <c r="P1968" s="160"/>
      <c r="Q1968" s="1071">
        <f t="shared" si="392"/>
        <v>0</v>
      </c>
    </row>
    <row r="1969" spans="9:17" ht="13.9" x14ac:dyDescent="0.4">
      <c r="I1969" s="1073">
        <f t="shared" si="391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0"/>
        <v>0</v>
      </c>
      <c r="P1969" s="158"/>
      <c r="Q1969" s="1071">
        <f t="shared" si="392"/>
        <v>0</v>
      </c>
    </row>
    <row r="1970" spans="9:17" ht="13.9" x14ac:dyDescent="0.4">
      <c r="I1970" s="1073">
        <f t="shared" si="391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0"/>
        <v>0</v>
      </c>
      <c r="P1970" s="158"/>
      <c r="Q1970" s="1071">
        <f t="shared" si="392"/>
        <v>0</v>
      </c>
    </row>
    <row r="1971" spans="9:17" ht="13.9" x14ac:dyDescent="0.4">
      <c r="I1971" s="1073">
        <f t="shared" si="391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0"/>
        <v>0</v>
      </c>
      <c r="P1971" s="158"/>
      <c r="Q1971" s="1071">
        <f t="shared" si="392"/>
        <v>0</v>
      </c>
    </row>
    <row r="1972" spans="9:17" ht="13.9" x14ac:dyDescent="0.4">
      <c r="I1972" s="1073">
        <f t="shared" si="391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0"/>
        <v>0</v>
      </c>
      <c r="P1972" s="158"/>
      <c r="Q1972" s="1071">
        <f t="shared" si="392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3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4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3"/>
        <v>0</v>
      </c>
      <c r="P1978" s="160"/>
      <c r="Q1978" s="1071">
        <f t="shared" ref="Q1978:Q1983" si="395">Q1977</f>
        <v>0</v>
      </c>
    </row>
    <row r="1979" spans="9:17" ht="13.9" x14ac:dyDescent="0.4">
      <c r="I1979" s="1073">
        <f t="shared" si="394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3"/>
        <v>0</v>
      </c>
      <c r="P1979" s="160"/>
      <c r="Q1979" s="1071">
        <f t="shared" si="395"/>
        <v>0</v>
      </c>
    </row>
    <row r="1980" spans="9:17" ht="13.9" x14ac:dyDescent="0.4">
      <c r="I1980" s="1073">
        <f t="shared" si="394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3"/>
        <v>0</v>
      </c>
      <c r="P1980" s="160"/>
      <c r="Q1980" s="1071">
        <f t="shared" si="395"/>
        <v>0</v>
      </c>
    </row>
    <row r="1981" spans="9:17" ht="13.9" x14ac:dyDescent="0.4">
      <c r="I1981" s="1073">
        <f t="shared" si="394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3"/>
        <v>0</v>
      </c>
      <c r="P1981" s="160"/>
      <c r="Q1981" s="1071">
        <f t="shared" si="395"/>
        <v>0</v>
      </c>
    </row>
    <row r="1982" spans="9:17" ht="13.9" x14ac:dyDescent="0.4">
      <c r="I1982" s="1073">
        <f t="shared" si="394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3"/>
        <v>0</v>
      </c>
      <c r="P1982" s="158"/>
      <c r="Q1982" s="1071">
        <f t="shared" si="395"/>
        <v>0</v>
      </c>
    </row>
    <row r="1983" spans="9:17" ht="13.9" x14ac:dyDescent="0.4">
      <c r="I1983" s="1073">
        <f t="shared" si="394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3"/>
        <v>0</v>
      </c>
      <c r="P1983" s="158"/>
      <c r="Q1983" s="1071">
        <f t="shared" si="395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6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7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6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7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6"/>
        <v>6.3570000000000002</v>
      </c>
      <c r="P1992" s="160">
        <f>N1992*16</f>
        <v>20.8</v>
      </c>
      <c r="Q1992" s="1071">
        <f t="shared" ref="Q1992:Q2003" si="398">Q1991</f>
        <v>0</v>
      </c>
    </row>
    <row r="1993" spans="9:17" ht="13.9" x14ac:dyDescent="0.4">
      <c r="I1993" s="1073">
        <f t="shared" si="397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6"/>
        <v>8.2249999999999996</v>
      </c>
      <c r="P1993" s="160">
        <f>N1993*32</f>
        <v>64</v>
      </c>
      <c r="Q1993" s="1071">
        <f t="shared" si="398"/>
        <v>0</v>
      </c>
    </row>
    <row r="1994" spans="9:17" ht="13.9" x14ac:dyDescent="0.4">
      <c r="I1994" s="1073">
        <f t="shared" si="397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6"/>
        <v>9.5</v>
      </c>
      <c r="P1994" s="1449">
        <f>N1994</f>
        <v>0.5</v>
      </c>
      <c r="Q1994" s="1071">
        <f t="shared" si="398"/>
        <v>0</v>
      </c>
    </row>
    <row r="1995" spans="9:17" ht="13.9" x14ac:dyDescent="0.4">
      <c r="I1995" s="1073">
        <f t="shared" si="397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6"/>
        <v>0</v>
      </c>
      <c r="P1995" s="160"/>
      <c r="Q1995" s="1071">
        <f t="shared" si="398"/>
        <v>0</v>
      </c>
    </row>
    <row r="1996" spans="9:17" ht="13.9" x14ac:dyDescent="0.4">
      <c r="I1996" s="1073">
        <f t="shared" si="397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6"/>
        <v>0</v>
      </c>
      <c r="P1996" s="160"/>
      <c r="Q1996" s="1071">
        <f t="shared" si="398"/>
        <v>0</v>
      </c>
    </row>
    <row r="1997" spans="9:17" ht="13.9" x14ac:dyDescent="0.4">
      <c r="I1997" s="1073">
        <f t="shared" si="397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6"/>
        <v>0</v>
      </c>
      <c r="P1997" s="160"/>
      <c r="Q1997" s="1071">
        <f t="shared" si="398"/>
        <v>0</v>
      </c>
    </row>
    <row r="1998" spans="9:17" ht="13.9" x14ac:dyDescent="0.4">
      <c r="I1998" s="1073">
        <f t="shared" si="397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6"/>
        <v>0</v>
      </c>
      <c r="P1998" s="160"/>
      <c r="Q1998" s="1071">
        <f t="shared" si="398"/>
        <v>0</v>
      </c>
    </row>
    <row r="1999" spans="9:17" ht="13.9" x14ac:dyDescent="0.4">
      <c r="I1999" s="1073">
        <f t="shared" si="397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6"/>
        <v>0</v>
      </c>
      <c r="P1999" s="160"/>
      <c r="Q1999" s="1071">
        <f t="shared" si="398"/>
        <v>0</v>
      </c>
    </row>
    <row r="2000" spans="9:17" ht="13.9" x14ac:dyDescent="0.4">
      <c r="I2000" s="1073">
        <f t="shared" si="397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6"/>
        <v>0</v>
      </c>
      <c r="P2000" s="160"/>
      <c r="Q2000" s="1071">
        <f t="shared" si="398"/>
        <v>0</v>
      </c>
    </row>
    <row r="2001" spans="9:17" ht="13.9" x14ac:dyDescent="0.4">
      <c r="I2001" s="1073">
        <f t="shared" si="397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6"/>
        <v>0</v>
      </c>
      <c r="P2001" s="160"/>
      <c r="Q2001" s="1071">
        <f t="shared" si="398"/>
        <v>0</v>
      </c>
    </row>
    <row r="2002" spans="9:17" ht="13.9" x14ac:dyDescent="0.4">
      <c r="I2002" s="1073">
        <f t="shared" si="397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6"/>
        <v>0</v>
      </c>
      <c r="P2002" s="160"/>
      <c r="Q2002" s="1071">
        <f t="shared" si="398"/>
        <v>0</v>
      </c>
    </row>
    <row r="2003" spans="9:17" ht="13.9" x14ac:dyDescent="0.4">
      <c r="I2003" s="1073">
        <f t="shared" si="397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6"/>
        <v>0</v>
      </c>
      <c r="P2003" s="160"/>
      <c r="Q2003" s="1071">
        <f t="shared" si="398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399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0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399"/>
        <v>0</v>
      </c>
      <c r="P2009" s="160"/>
      <c r="Q2009" s="1071">
        <f>Q2008</f>
        <v>0</v>
      </c>
    </row>
    <row r="2010" spans="9:17" ht="13.9" x14ac:dyDescent="0.4">
      <c r="I2010" s="1073">
        <f t="shared" si="400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399"/>
        <v>0</v>
      </c>
      <c r="P2010" s="160"/>
      <c r="Q2010" s="1071">
        <f t="shared" ref="Q2010:Q2017" si="401">Q2009</f>
        <v>0</v>
      </c>
    </row>
    <row r="2011" spans="9:17" ht="13.9" x14ac:dyDescent="0.4">
      <c r="I2011" s="1073">
        <f t="shared" si="400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399"/>
        <v>0</v>
      </c>
      <c r="P2011" s="160"/>
      <c r="Q2011" s="1071">
        <f t="shared" si="401"/>
        <v>0</v>
      </c>
    </row>
    <row r="2012" spans="9:17" ht="13.9" x14ac:dyDescent="0.4">
      <c r="I2012" s="1073">
        <f t="shared" si="400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399"/>
        <v>0</v>
      </c>
      <c r="P2012" s="158"/>
      <c r="Q2012" s="1071">
        <f t="shared" si="401"/>
        <v>0</v>
      </c>
    </row>
    <row r="2013" spans="9:17" ht="13.9" x14ac:dyDescent="0.4">
      <c r="I2013" s="1073">
        <f t="shared" si="400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399"/>
        <v>0</v>
      </c>
      <c r="P2013" s="158"/>
      <c r="Q2013" s="1071">
        <f t="shared" si="401"/>
        <v>0</v>
      </c>
    </row>
    <row r="2014" spans="9:17" ht="13.9" x14ac:dyDescent="0.4">
      <c r="I2014" s="1073">
        <f t="shared" si="400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399"/>
        <v>0</v>
      </c>
      <c r="P2014" s="158"/>
      <c r="Q2014" s="1071">
        <f t="shared" si="401"/>
        <v>0</v>
      </c>
    </row>
    <row r="2015" spans="9:17" ht="13.9" x14ac:dyDescent="0.4">
      <c r="I2015" s="1073">
        <f t="shared" si="400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399"/>
        <v>0</v>
      </c>
      <c r="P2015" s="158"/>
      <c r="Q2015" s="1071">
        <f t="shared" si="401"/>
        <v>0</v>
      </c>
    </row>
    <row r="2016" spans="9:17" ht="13.9" x14ac:dyDescent="0.4">
      <c r="I2016" s="1073">
        <f t="shared" si="400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399"/>
        <v>0</v>
      </c>
      <c r="P2016" s="158"/>
      <c r="Q2016" s="1071">
        <f t="shared" si="401"/>
        <v>0</v>
      </c>
    </row>
    <row r="2017" spans="9:17" ht="13.9" x14ac:dyDescent="0.4">
      <c r="I2017" s="1073">
        <f t="shared" si="400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399"/>
        <v>0</v>
      </c>
      <c r="P2017" s="158"/>
      <c r="Q2017" s="1071">
        <f t="shared" si="401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2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3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2"/>
        <v>0</v>
      </c>
      <c r="P2029" s="160"/>
      <c r="Q2029" s="1071">
        <f t="shared" ref="Q2029:Q2034" si="404">Q2028</f>
        <v>0</v>
      </c>
    </row>
    <row r="2030" spans="9:17" ht="13.9" x14ac:dyDescent="0.4">
      <c r="I2030" s="1073">
        <f t="shared" si="403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2"/>
        <v>0</v>
      </c>
      <c r="P2030" s="160"/>
      <c r="Q2030" s="1071">
        <f t="shared" si="404"/>
        <v>0</v>
      </c>
    </row>
    <row r="2031" spans="9:17" ht="13.9" x14ac:dyDescent="0.4">
      <c r="I2031" s="1073">
        <f t="shared" si="403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2"/>
        <v>0</v>
      </c>
      <c r="P2031" s="158"/>
      <c r="Q2031" s="1071">
        <f t="shared" si="404"/>
        <v>0</v>
      </c>
    </row>
    <row r="2032" spans="9:17" ht="13.9" x14ac:dyDescent="0.4">
      <c r="I2032" s="1073">
        <f t="shared" si="403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2"/>
        <v>0</v>
      </c>
      <c r="P2032" s="158"/>
      <c r="Q2032" s="1071">
        <f t="shared" si="404"/>
        <v>0</v>
      </c>
    </row>
    <row r="2033" spans="9:17" ht="13.9" x14ac:dyDescent="0.4">
      <c r="I2033" s="1073">
        <f t="shared" si="403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2"/>
        <v>0</v>
      </c>
      <c r="P2033" s="158"/>
      <c r="Q2033" s="1071">
        <f t="shared" si="404"/>
        <v>0</v>
      </c>
    </row>
    <row r="2034" spans="9:17" ht="13.9" x14ac:dyDescent="0.4">
      <c r="I2034" s="1073">
        <f t="shared" si="403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2"/>
        <v>0</v>
      </c>
      <c r="P2034" s="158"/>
      <c r="Q2034" s="1071">
        <f t="shared" si="404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5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6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5"/>
        <v>0</v>
      </c>
      <c r="P2040" s="160"/>
      <c r="Q2040" s="1071">
        <f t="shared" ref="Q2040:Q2045" si="407">Q2039</f>
        <v>0</v>
      </c>
    </row>
    <row r="2041" spans="9:17" ht="13.9" x14ac:dyDescent="0.4">
      <c r="I2041" s="1073">
        <f t="shared" si="406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5"/>
        <v>0</v>
      </c>
      <c r="P2041" s="160"/>
      <c r="Q2041" s="1071">
        <f t="shared" si="407"/>
        <v>0</v>
      </c>
    </row>
    <row r="2042" spans="9:17" ht="13.9" x14ac:dyDescent="0.4">
      <c r="I2042" s="1073">
        <f t="shared" si="406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5"/>
        <v>0</v>
      </c>
      <c r="P2042" s="160"/>
      <c r="Q2042" s="1071">
        <f t="shared" si="407"/>
        <v>0</v>
      </c>
    </row>
    <row r="2043" spans="9:17" ht="13.9" x14ac:dyDescent="0.4">
      <c r="I2043" s="1073">
        <f t="shared" si="406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5"/>
        <v>0</v>
      </c>
      <c r="P2043" s="160"/>
      <c r="Q2043" s="1071">
        <f t="shared" si="407"/>
        <v>0</v>
      </c>
    </row>
    <row r="2044" spans="9:17" ht="13.9" x14ac:dyDescent="0.4">
      <c r="I2044" s="1073">
        <f t="shared" si="406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5"/>
        <v>0</v>
      </c>
      <c r="P2044" s="158"/>
      <c r="Q2044" s="1071">
        <f t="shared" si="407"/>
        <v>0</v>
      </c>
    </row>
    <row r="2045" spans="9:17" ht="13.9" x14ac:dyDescent="0.4">
      <c r="I2045" s="1073">
        <f t="shared" si="406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5"/>
        <v>0</v>
      </c>
      <c r="P2045" s="158"/>
      <c r="Q2045" s="1071">
        <f t="shared" si="407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8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09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8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09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8"/>
        <v>6.3570000000000002</v>
      </c>
      <c r="P2054" s="160">
        <f>N2054*16</f>
        <v>20.8</v>
      </c>
      <c r="Q2054" s="1071">
        <f t="shared" ref="Q2054:Q2065" si="410">Q2053</f>
        <v>0</v>
      </c>
    </row>
    <row r="2055" spans="9:17" ht="13.9" x14ac:dyDescent="0.4">
      <c r="I2055" s="1073">
        <f t="shared" si="409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8"/>
        <v>8.2249999999999996</v>
      </c>
      <c r="P2055" s="160">
        <f>N2055*32</f>
        <v>64</v>
      </c>
      <c r="Q2055" s="1071">
        <f t="shared" si="410"/>
        <v>0</v>
      </c>
    </row>
    <row r="2056" spans="9:17" ht="13.9" x14ac:dyDescent="0.4">
      <c r="I2056" s="1073">
        <f t="shared" si="409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8"/>
        <v>9.5</v>
      </c>
      <c r="P2056" s="1449">
        <f>N2056</f>
        <v>0.5</v>
      </c>
      <c r="Q2056" s="1071">
        <f t="shared" si="410"/>
        <v>0</v>
      </c>
    </row>
    <row r="2057" spans="9:17" ht="13.9" x14ac:dyDescent="0.4">
      <c r="I2057" s="1073">
        <f t="shared" si="409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8"/>
        <v>0</v>
      </c>
      <c r="P2057" s="160"/>
      <c r="Q2057" s="1071">
        <f t="shared" si="410"/>
        <v>0</v>
      </c>
    </row>
    <row r="2058" spans="9:17" ht="13.9" x14ac:dyDescent="0.4">
      <c r="I2058" s="1073">
        <f t="shared" si="409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8"/>
        <v>0</v>
      </c>
      <c r="P2058" s="160"/>
      <c r="Q2058" s="1071">
        <f t="shared" si="410"/>
        <v>0</v>
      </c>
    </row>
    <row r="2059" spans="9:17" ht="13.9" x14ac:dyDescent="0.4">
      <c r="I2059" s="1073">
        <f t="shared" si="409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8"/>
        <v>0</v>
      </c>
      <c r="P2059" s="160"/>
      <c r="Q2059" s="1071">
        <f t="shared" si="410"/>
        <v>0</v>
      </c>
    </row>
    <row r="2060" spans="9:17" ht="13.9" x14ac:dyDescent="0.4">
      <c r="I2060" s="1073">
        <f t="shared" si="409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8"/>
        <v>0</v>
      </c>
      <c r="P2060" s="160"/>
      <c r="Q2060" s="1071">
        <f t="shared" si="410"/>
        <v>0</v>
      </c>
    </row>
    <row r="2061" spans="9:17" ht="13.9" x14ac:dyDescent="0.4">
      <c r="I2061" s="1073">
        <f t="shared" si="409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8"/>
        <v>0</v>
      </c>
      <c r="P2061" s="160"/>
      <c r="Q2061" s="1071">
        <f t="shared" si="410"/>
        <v>0</v>
      </c>
    </row>
    <row r="2062" spans="9:17" ht="13.9" x14ac:dyDescent="0.4">
      <c r="I2062" s="1073">
        <f t="shared" si="409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8"/>
        <v>0</v>
      </c>
      <c r="P2062" s="160"/>
      <c r="Q2062" s="1071">
        <f t="shared" si="410"/>
        <v>0</v>
      </c>
    </row>
    <row r="2063" spans="9:17" ht="13.9" x14ac:dyDescent="0.4">
      <c r="I2063" s="1073">
        <f t="shared" si="409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8"/>
        <v>0</v>
      </c>
      <c r="P2063" s="160"/>
      <c r="Q2063" s="1071">
        <f t="shared" si="410"/>
        <v>0</v>
      </c>
    </row>
    <row r="2064" spans="9:17" ht="13.9" x14ac:dyDescent="0.4">
      <c r="I2064" s="1073">
        <f t="shared" si="409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8"/>
        <v>0</v>
      </c>
      <c r="P2064" s="160"/>
      <c r="Q2064" s="1071">
        <f t="shared" si="410"/>
        <v>0</v>
      </c>
    </row>
    <row r="2065" spans="9:17" ht="13.9" x14ac:dyDescent="0.4">
      <c r="I2065" s="1073">
        <f t="shared" si="409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8"/>
        <v>0</v>
      </c>
      <c r="P2065" s="160"/>
      <c r="Q2065" s="1071">
        <f t="shared" si="410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1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2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1"/>
        <v>0</v>
      </c>
      <c r="P2071" s="160"/>
      <c r="Q2071" s="1071">
        <f>Q2070</f>
        <v>0</v>
      </c>
    </row>
    <row r="2072" spans="9:17" ht="13.9" x14ac:dyDescent="0.4">
      <c r="I2072" s="1073">
        <f t="shared" si="412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1"/>
        <v>0</v>
      </c>
      <c r="P2072" s="160"/>
      <c r="Q2072" s="1071">
        <f t="shared" ref="Q2072:Q2079" si="413">Q2071</f>
        <v>0</v>
      </c>
    </row>
    <row r="2073" spans="9:17" ht="13.9" x14ac:dyDescent="0.4">
      <c r="I2073" s="1073">
        <f t="shared" si="412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1"/>
        <v>0</v>
      </c>
      <c r="P2073" s="160"/>
      <c r="Q2073" s="1071">
        <f t="shared" si="413"/>
        <v>0</v>
      </c>
    </row>
    <row r="2074" spans="9:17" ht="13.9" x14ac:dyDescent="0.4">
      <c r="I2074" s="1073">
        <f t="shared" si="412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1"/>
        <v>0</v>
      </c>
      <c r="P2074" s="158"/>
      <c r="Q2074" s="1071">
        <f t="shared" si="413"/>
        <v>0</v>
      </c>
    </row>
    <row r="2075" spans="9:17" ht="13.9" x14ac:dyDescent="0.4">
      <c r="I2075" s="1073">
        <f t="shared" si="412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1"/>
        <v>0</v>
      </c>
      <c r="P2075" s="158"/>
      <c r="Q2075" s="1071">
        <f t="shared" si="413"/>
        <v>0</v>
      </c>
    </row>
    <row r="2076" spans="9:17" ht="13.9" x14ac:dyDescent="0.4">
      <c r="I2076" s="1073">
        <f t="shared" si="412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1"/>
        <v>0</v>
      </c>
      <c r="P2076" s="158"/>
      <c r="Q2076" s="1071">
        <f t="shared" si="413"/>
        <v>0</v>
      </c>
    </row>
    <row r="2077" spans="9:17" ht="13.9" x14ac:dyDescent="0.4">
      <c r="I2077" s="1073">
        <f t="shared" si="412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1"/>
        <v>0</v>
      </c>
      <c r="P2077" s="158"/>
      <c r="Q2077" s="1071">
        <f t="shared" si="413"/>
        <v>0</v>
      </c>
    </row>
    <row r="2078" spans="9:17" ht="13.9" x14ac:dyDescent="0.4">
      <c r="I2078" s="1073">
        <f t="shared" si="412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1"/>
        <v>0</v>
      </c>
      <c r="P2078" s="158"/>
      <c r="Q2078" s="1071">
        <f t="shared" si="413"/>
        <v>0</v>
      </c>
    </row>
    <row r="2079" spans="9:17" ht="13.9" x14ac:dyDescent="0.4">
      <c r="I2079" s="1073">
        <f t="shared" si="412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1"/>
        <v>0</v>
      </c>
      <c r="P2079" s="158"/>
      <c r="Q2079" s="1071">
        <f t="shared" si="413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4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5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4"/>
        <v>0</v>
      </c>
      <c r="P2091" s="160"/>
      <c r="Q2091" s="1071">
        <f t="shared" ref="Q2091:Q2096" si="416">Q2090</f>
        <v>0</v>
      </c>
    </row>
    <row r="2092" spans="9:17" ht="13.9" x14ac:dyDescent="0.4">
      <c r="I2092" s="1073">
        <f t="shared" si="415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4"/>
        <v>0</v>
      </c>
      <c r="P2092" s="160"/>
      <c r="Q2092" s="1071">
        <f t="shared" si="416"/>
        <v>0</v>
      </c>
    </row>
    <row r="2093" spans="9:17" ht="13.9" x14ac:dyDescent="0.4">
      <c r="I2093" s="1073">
        <f t="shared" si="415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4"/>
        <v>0</v>
      </c>
      <c r="P2093" s="158"/>
      <c r="Q2093" s="1071">
        <f t="shared" si="416"/>
        <v>0</v>
      </c>
    </row>
    <row r="2094" spans="9:17" ht="13.9" x14ac:dyDescent="0.4">
      <c r="I2094" s="1073">
        <f t="shared" si="415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4"/>
        <v>0</v>
      </c>
      <c r="P2094" s="158"/>
      <c r="Q2094" s="1071">
        <f t="shared" si="416"/>
        <v>0</v>
      </c>
    </row>
    <row r="2095" spans="9:17" ht="13.9" x14ac:dyDescent="0.4">
      <c r="I2095" s="1073">
        <f t="shared" si="415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4"/>
        <v>0</v>
      </c>
      <c r="P2095" s="158"/>
      <c r="Q2095" s="1071">
        <f t="shared" si="416"/>
        <v>0</v>
      </c>
    </row>
    <row r="2096" spans="9:17" ht="13.9" x14ac:dyDescent="0.4">
      <c r="I2096" s="1073">
        <f t="shared" si="415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4"/>
        <v>0</v>
      </c>
      <c r="P2096" s="158"/>
      <c r="Q2096" s="1071">
        <f t="shared" si="416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7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8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7"/>
        <v>0</v>
      </c>
      <c r="P2102" s="160"/>
      <c r="Q2102" s="1071">
        <f t="shared" ref="Q2102:Q2107" si="419">Q2101</f>
        <v>0</v>
      </c>
    </row>
    <row r="2103" spans="9:17" ht="13.9" x14ac:dyDescent="0.4">
      <c r="I2103" s="1073">
        <f t="shared" si="418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7"/>
        <v>0</v>
      </c>
      <c r="P2103" s="160"/>
      <c r="Q2103" s="1071">
        <f t="shared" si="419"/>
        <v>0</v>
      </c>
    </row>
    <row r="2104" spans="9:17" ht="13.9" x14ac:dyDescent="0.4">
      <c r="I2104" s="1073">
        <f t="shared" si="418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7"/>
        <v>0</v>
      </c>
      <c r="P2104" s="160"/>
      <c r="Q2104" s="1071">
        <f t="shared" si="419"/>
        <v>0</v>
      </c>
    </row>
    <row r="2105" spans="9:17" ht="13.9" x14ac:dyDescent="0.4">
      <c r="I2105" s="1073">
        <f t="shared" si="418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7"/>
        <v>0</v>
      </c>
      <c r="P2105" s="160"/>
      <c r="Q2105" s="1071">
        <f t="shared" si="419"/>
        <v>0</v>
      </c>
    </row>
    <row r="2106" spans="9:17" ht="13.9" x14ac:dyDescent="0.4">
      <c r="I2106" s="1073">
        <f t="shared" si="418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7"/>
        <v>0</v>
      </c>
      <c r="P2106" s="158"/>
      <c r="Q2106" s="1071">
        <f t="shared" si="419"/>
        <v>0</v>
      </c>
    </row>
    <row r="2107" spans="9:17" ht="13.9" x14ac:dyDescent="0.4">
      <c r="I2107" s="1073">
        <f t="shared" si="418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7"/>
        <v>0</v>
      </c>
      <c r="P2107" s="158"/>
      <c r="Q2107" s="1071">
        <f t="shared" si="419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0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1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0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1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0"/>
        <v>0.68414062499999995</v>
      </c>
      <c r="P2116" s="160">
        <f>N2116</f>
        <v>1</v>
      </c>
      <c r="Q2116" s="1071">
        <f t="shared" ref="Q2116:Q2127" si="422">Q2115</f>
        <v>0</v>
      </c>
    </row>
    <row r="2117" spans="9:17" ht="13.9" x14ac:dyDescent="0.4">
      <c r="I2117" s="1073">
        <f t="shared" si="421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0"/>
        <v>0.27396484375000002</v>
      </c>
      <c r="P2117" s="1449">
        <f>N2117*16</f>
        <v>16</v>
      </c>
      <c r="Q2117" s="1071">
        <f t="shared" si="422"/>
        <v>0</v>
      </c>
    </row>
    <row r="2118" spans="9:17" ht="13.9" x14ac:dyDescent="0.4">
      <c r="I2118" s="1073">
        <f t="shared" si="421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0"/>
        <v>20.09765625</v>
      </c>
      <c r="P2118" s="1449">
        <f>N2118*16</f>
        <v>56</v>
      </c>
      <c r="Q2118" s="1071">
        <f t="shared" si="422"/>
        <v>0</v>
      </c>
    </row>
    <row r="2119" spans="9:17" ht="13.9" x14ac:dyDescent="0.4">
      <c r="I2119" s="1073">
        <f t="shared" si="421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0"/>
        <v>0.6796875</v>
      </c>
      <c r="P2119" s="1449">
        <f>N2119</f>
        <v>1.5</v>
      </c>
      <c r="Q2119" s="1071">
        <f t="shared" si="422"/>
        <v>0</v>
      </c>
    </row>
    <row r="2120" spans="9:17" ht="13.9" x14ac:dyDescent="0.4">
      <c r="I2120" s="1073">
        <f t="shared" si="421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0"/>
        <v>12.600000000000001</v>
      </c>
      <c r="P2120" s="160"/>
      <c r="Q2120" s="1071">
        <f t="shared" si="422"/>
        <v>0</v>
      </c>
    </row>
    <row r="2121" spans="9:17" ht="13.9" x14ac:dyDescent="0.4">
      <c r="I2121" s="1073">
        <f t="shared" si="421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0"/>
        <v>7.375</v>
      </c>
      <c r="P2121" s="160"/>
      <c r="Q2121" s="1071">
        <f t="shared" si="422"/>
        <v>0</v>
      </c>
    </row>
    <row r="2122" spans="9:17" ht="13.9" x14ac:dyDescent="0.4">
      <c r="I2122" s="1073">
        <f t="shared" si="421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0"/>
        <v>12.036</v>
      </c>
      <c r="P2122" s="160"/>
      <c r="Q2122" s="1071">
        <f t="shared" si="422"/>
        <v>0</v>
      </c>
    </row>
    <row r="2123" spans="9:17" ht="13.9" x14ac:dyDescent="0.4">
      <c r="I2123" s="1073">
        <f t="shared" si="421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0"/>
        <v>0.70937499999999998</v>
      </c>
      <c r="P2123" s="160"/>
      <c r="Q2123" s="1071">
        <f t="shared" si="422"/>
        <v>0</v>
      </c>
    </row>
    <row r="2124" spans="9:17" ht="13.9" x14ac:dyDescent="0.4">
      <c r="I2124" s="1073">
        <f t="shared" si="421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0"/>
        <v>0</v>
      </c>
      <c r="P2124" s="160"/>
      <c r="Q2124" s="1071">
        <f t="shared" si="422"/>
        <v>0</v>
      </c>
    </row>
    <row r="2125" spans="9:17" ht="13.9" x14ac:dyDescent="0.4">
      <c r="I2125" s="1073">
        <f t="shared" si="421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0"/>
        <v>0</v>
      </c>
      <c r="P2125" s="160"/>
      <c r="Q2125" s="1071">
        <f t="shared" si="422"/>
        <v>0</v>
      </c>
    </row>
    <row r="2126" spans="9:17" ht="13.9" x14ac:dyDescent="0.4">
      <c r="I2126" s="1073">
        <f t="shared" si="421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0"/>
        <v>0</v>
      </c>
      <c r="P2126" s="160"/>
      <c r="Q2126" s="1071">
        <f t="shared" si="422"/>
        <v>0</v>
      </c>
    </row>
    <row r="2127" spans="9:17" ht="13.9" x14ac:dyDescent="0.4">
      <c r="I2127" s="1073">
        <f t="shared" si="421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0"/>
        <v>0</v>
      </c>
      <c r="P2127" s="160"/>
      <c r="Q2127" s="1071">
        <f t="shared" si="422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3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4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3"/>
        <v>0</v>
      </c>
      <c r="P2133" s="158"/>
      <c r="Q2133" s="1071">
        <f>Q2132</f>
        <v>0</v>
      </c>
    </row>
    <row r="2134" spans="9:17" ht="13.9" x14ac:dyDescent="0.4">
      <c r="I2134" s="1073">
        <f t="shared" si="424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3"/>
        <v>0</v>
      </c>
      <c r="P2134" s="158"/>
      <c r="Q2134" s="1071">
        <f t="shared" ref="Q2134:Q2141" si="425">Q2133</f>
        <v>0</v>
      </c>
    </row>
    <row r="2135" spans="9:17" ht="13.9" x14ac:dyDescent="0.4">
      <c r="I2135" s="1073">
        <f t="shared" si="424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3"/>
        <v>0</v>
      </c>
      <c r="P2135" s="158"/>
      <c r="Q2135" s="1071">
        <f t="shared" si="425"/>
        <v>0</v>
      </c>
    </row>
    <row r="2136" spans="9:17" ht="13.9" x14ac:dyDescent="0.4">
      <c r="I2136" s="1073">
        <f t="shared" si="424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3"/>
        <v>0</v>
      </c>
      <c r="P2136" s="158"/>
      <c r="Q2136" s="1071">
        <f t="shared" si="425"/>
        <v>0</v>
      </c>
    </row>
    <row r="2137" spans="9:17" ht="13.9" x14ac:dyDescent="0.4">
      <c r="I2137" s="1073">
        <f t="shared" si="424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3"/>
        <v>0</v>
      </c>
      <c r="P2137" s="158"/>
      <c r="Q2137" s="1071">
        <f t="shared" si="425"/>
        <v>0</v>
      </c>
    </row>
    <row r="2138" spans="9:17" ht="13.9" x14ac:dyDescent="0.4">
      <c r="I2138" s="1073">
        <f t="shared" si="424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3"/>
        <v>0</v>
      </c>
      <c r="P2138" s="158"/>
      <c r="Q2138" s="1071">
        <f t="shared" si="425"/>
        <v>0</v>
      </c>
    </row>
    <row r="2139" spans="9:17" ht="13.9" x14ac:dyDescent="0.4">
      <c r="I2139" s="1073">
        <f t="shared" si="424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3"/>
        <v>0</v>
      </c>
      <c r="P2139" s="158"/>
      <c r="Q2139" s="1071">
        <f t="shared" si="425"/>
        <v>0</v>
      </c>
    </row>
    <row r="2140" spans="9:17" ht="13.9" x14ac:dyDescent="0.4">
      <c r="I2140" s="1073">
        <f t="shared" si="424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3"/>
        <v>0</v>
      </c>
      <c r="P2140" s="158"/>
      <c r="Q2140" s="1071">
        <f t="shared" si="425"/>
        <v>0</v>
      </c>
    </row>
    <row r="2141" spans="9:17" ht="13.9" x14ac:dyDescent="0.4">
      <c r="I2141" s="1073">
        <f t="shared" si="424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3"/>
        <v>0</v>
      </c>
      <c r="P2141" s="158"/>
      <c r="Q2141" s="1071">
        <f t="shared" si="425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6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7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6"/>
        <v>0</v>
      </c>
      <c r="P2153" s="158"/>
      <c r="Q2153" s="1071">
        <f t="shared" ref="Q2153:Q2158" si="428">Q2152</f>
        <v>0</v>
      </c>
    </row>
    <row r="2154" spans="9:17" ht="13.9" x14ac:dyDescent="0.4">
      <c r="I2154" s="1073">
        <f t="shared" si="427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6"/>
        <v>0</v>
      </c>
      <c r="P2154" s="158"/>
      <c r="Q2154" s="1071">
        <f t="shared" si="428"/>
        <v>0</v>
      </c>
    </row>
    <row r="2155" spans="9:17" ht="13.9" x14ac:dyDescent="0.4">
      <c r="I2155" s="1073">
        <f t="shared" si="427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6"/>
        <v>0</v>
      </c>
      <c r="P2155" s="158"/>
      <c r="Q2155" s="1071">
        <f t="shared" si="428"/>
        <v>0</v>
      </c>
    </row>
    <row r="2156" spans="9:17" ht="13.9" x14ac:dyDescent="0.4">
      <c r="I2156" s="1073">
        <f t="shared" si="427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6"/>
        <v>0</v>
      </c>
      <c r="P2156" s="158"/>
      <c r="Q2156" s="1071">
        <f t="shared" si="428"/>
        <v>0</v>
      </c>
    </row>
    <row r="2157" spans="9:17" ht="13.9" x14ac:dyDescent="0.4">
      <c r="I2157" s="1073">
        <f t="shared" si="427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6"/>
        <v>0</v>
      </c>
      <c r="P2157" s="158"/>
      <c r="Q2157" s="1071">
        <f t="shared" si="428"/>
        <v>0</v>
      </c>
    </row>
    <row r="2158" spans="9:17" ht="13.9" x14ac:dyDescent="0.4">
      <c r="I2158" s="1073">
        <f t="shared" si="427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6"/>
        <v>0</v>
      </c>
      <c r="P2158" s="158"/>
      <c r="Q2158" s="1071">
        <f t="shared" si="428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29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0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29"/>
        <v>0</v>
      </c>
      <c r="P2164" s="158"/>
      <c r="Q2164" s="1071">
        <f t="shared" ref="Q2164:Q2169" si="431">Q2163</f>
        <v>0</v>
      </c>
    </row>
    <row r="2165" spans="9:17" ht="13.9" x14ac:dyDescent="0.4">
      <c r="I2165" s="1073">
        <f t="shared" si="430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29"/>
        <v>0</v>
      </c>
      <c r="P2165" s="158"/>
      <c r="Q2165" s="1071">
        <f t="shared" si="431"/>
        <v>0</v>
      </c>
    </row>
    <row r="2166" spans="9:17" ht="13.9" x14ac:dyDescent="0.4">
      <c r="I2166" s="1073">
        <f t="shared" si="430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29"/>
        <v>0</v>
      </c>
      <c r="P2166" s="158"/>
      <c r="Q2166" s="1071">
        <f t="shared" si="431"/>
        <v>0</v>
      </c>
    </row>
    <row r="2167" spans="9:17" ht="13.9" x14ac:dyDescent="0.4">
      <c r="I2167" s="1073">
        <f t="shared" si="430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29"/>
        <v>0</v>
      </c>
      <c r="P2167" s="158"/>
      <c r="Q2167" s="1071">
        <f t="shared" si="431"/>
        <v>0</v>
      </c>
    </row>
    <row r="2168" spans="9:17" ht="13.9" x14ac:dyDescent="0.4">
      <c r="I2168" s="1073">
        <f t="shared" si="430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29"/>
        <v>0</v>
      </c>
      <c r="P2168" s="158"/>
      <c r="Q2168" s="1071">
        <f t="shared" si="431"/>
        <v>0</v>
      </c>
    </row>
    <row r="2169" spans="9:17" ht="13.9" x14ac:dyDescent="0.4">
      <c r="I2169" s="1073">
        <f t="shared" si="430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29"/>
        <v>0</v>
      </c>
      <c r="P2169" s="158"/>
      <c r="Q2169" s="1071">
        <f t="shared" si="431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2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3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2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3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2"/>
        <v>0.68414062499999995</v>
      </c>
      <c r="P2178" s="160">
        <f>N2178</f>
        <v>1</v>
      </c>
      <c r="Q2178" s="1071">
        <f t="shared" ref="Q2178:Q2189" si="434">Q2177</f>
        <v>0</v>
      </c>
    </row>
    <row r="2179" spans="9:17" ht="13.9" x14ac:dyDescent="0.4">
      <c r="I2179" s="1073">
        <f t="shared" si="433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2"/>
        <v>0.27396484375000002</v>
      </c>
      <c r="P2179" s="1449">
        <f>N2179*16</f>
        <v>16</v>
      </c>
      <c r="Q2179" s="1071">
        <f t="shared" si="434"/>
        <v>0</v>
      </c>
    </row>
    <row r="2180" spans="9:17" ht="13.9" x14ac:dyDescent="0.4">
      <c r="I2180" s="1073">
        <f t="shared" si="433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2"/>
        <v>20.09765625</v>
      </c>
      <c r="P2180" s="1449">
        <f>N2180*16</f>
        <v>56</v>
      </c>
      <c r="Q2180" s="1071">
        <f t="shared" si="434"/>
        <v>0</v>
      </c>
    </row>
    <row r="2181" spans="9:17" ht="13.9" x14ac:dyDescent="0.4">
      <c r="I2181" s="1073">
        <f t="shared" si="433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2"/>
        <v>0.6796875</v>
      </c>
      <c r="P2181" s="1449">
        <f>N2181</f>
        <v>1.5</v>
      </c>
      <c r="Q2181" s="1071">
        <f t="shared" si="434"/>
        <v>0</v>
      </c>
    </row>
    <row r="2182" spans="9:17" ht="13.9" x14ac:dyDescent="0.4">
      <c r="I2182" s="1073">
        <f t="shared" si="433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2"/>
        <v>12.600000000000001</v>
      </c>
      <c r="P2182" s="160"/>
      <c r="Q2182" s="1071">
        <f t="shared" si="434"/>
        <v>0</v>
      </c>
    </row>
    <row r="2183" spans="9:17" ht="13.9" x14ac:dyDescent="0.4">
      <c r="I2183" s="1073">
        <f t="shared" si="433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2"/>
        <v>7.375</v>
      </c>
      <c r="P2183" s="160"/>
      <c r="Q2183" s="1071">
        <f t="shared" si="434"/>
        <v>0</v>
      </c>
    </row>
    <row r="2184" spans="9:17" ht="13.9" x14ac:dyDescent="0.4">
      <c r="I2184" s="1073">
        <f t="shared" si="433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2"/>
        <v>12.036</v>
      </c>
      <c r="P2184" s="160"/>
      <c r="Q2184" s="1071">
        <f t="shared" si="434"/>
        <v>0</v>
      </c>
    </row>
    <row r="2185" spans="9:17" ht="13.9" x14ac:dyDescent="0.4">
      <c r="I2185" s="1073">
        <f t="shared" si="433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2"/>
        <v>0.70937499999999998</v>
      </c>
      <c r="P2185" s="160"/>
      <c r="Q2185" s="1071">
        <f t="shared" si="434"/>
        <v>0</v>
      </c>
    </row>
    <row r="2186" spans="9:17" ht="13.9" x14ac:dyDescent="0.4">
      <c r="I2186" s="1073">
        <f t="shared" si="433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2"/>
        <v>0</v>
      </c>
      <c r="P2186" s="160"/>
      <c r="Q2186" s="1071">
        <f t="shared" si="434"/>
        <v>0</v>
      </c>
    </row>
    <row r="2187" spans="9:17" ht="13.9" x14ac:dyDescent="0.4">
      <c r="I2187" s="1073">
        <f t="shared" si="433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2"/>
        <v>0</v>
      </c>
      <c r="P2187" s="160"/>
      <c r="Q2187" s="1071">
        <f t="shared" si="434"/>
        <v>0</v>
      </c>
    </row>
    <row r="2188" spans="9:17" ht="13.9" x14ac:dyDescent="0.4">
      <c r="I2188" s="1073">
        <f t="shared" si="433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2"/>
        <v>0</v>
      </c>
      <c r="P2188" s="160"/>
      <c r="Q2188" s="1071">
        <f t="shared" si="434"/>
        <v>0</v>
      </c>
    </row>
    <row r="2189" spans="9:17" ht="13.9" x14ac:dyDescent="0.4">
      <c r="I2189" s="1073">
        <f t="shared" si="433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2"/>
        <v>0</v>
      </c>
      <c r="P2189" s="160"/>
      <c r="Q2189" s="1071">
        <f t="shared" si="434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5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6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5"/>
        <v>0</v>
      </c>
      <c r="P2195" s="158"/>
      <c r="Q2195" s="1071">
        <f>Q2194</f>
        <v>0</v>
      </c>
    </row>
    <row r="2196" spans="9:17" ht="13.9" x14ac:dyDescent="0.4">
      <c r="I2196" s="1073">
        <f t="shared" si="436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5"/>
        <v>0</v>
      </c>
      <c r="P2196" s="158"/>
      <c r="Q2196" s="1071">
        <f t="shared" ref="Q2196:Q2203" si="437">Q2195</f>
        <v>0</v>
      </c>
    </row>
    <row r="2197" spans="9:17" ht="13.9" x14ac:dyDescent="0.4">
      <c r="I2197" s="1073">
        <f t="shared" si="436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5"/>
        <v>0</v>
      </c>
      <c r="P2197" s="158"/>
      <c r="Q2197" s="1071">
        <f t="shared" si="437"/>
        <v>0</v>
      </c>
    </row>
    <row r="2198" spans="9:17" ht="13.9" x14ac:dyDescent="0.4">
      <c r="I2198" s="1073">
        <f t="shared" si="436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5"/>
        <v>0</v>
      </c>
      <c r="P2198" s="158"/>
      <c r="Q2198" s="1071">
        <f t="shared" si="437"/>
        <v>0</v>
      </c>
    </row>
    <row r="2199" spans="9:17" ht="13.9" x14ac:dyDescent="0.4">
      <c r="I2199" s="1073">
        <f t="shared" si="436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5"/>
        <v>0</v>
      </c>
      <c r="P2199" s="158"/>
      <c r="Q2199" s="1071">
        <f t="shared" si="437"/>
        <v>0</v>
      </c>
    </row>
    <row r="2200" spans="9:17" ht="13.9" x14ac:dyDescent="0.4">
      <c r="I2200" s="1073">
        <f t="shared" si="436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5"/>
        <v>0</v>
      </c>
      <c r="P2200" s="158"/>
      <c r="Q2200" s="1071">
        <f t="shared" si="437"/>
        <v>0</v>
      </c>
    </row>
    <row r="2201" spans="9:17" ht="13.9" x14ac:dyDescent="0.4">
      <c r="I2201" s="1073">
        <f t="shared" si="436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5"/>
        <v>0</v>
      </c>
      <c r="P2201" s="158"/>
      <c r="Q2201" s="1071">
        <f t="shared" si="437"/>
        <v>0</v>
      </c>
    </row>
    <row r="2202" spans="9:17" ht="13.9" x14ac:dyDescent="0.4">
      <c r="I2202" s="1073">
        <f t="shared" si="436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5"/>
        <v>0</v>
      </c>
      <c r="P2202" s="158"/>
      <c r="Q2202" s="1071">
        <f t="shared" si="437"/>
        <v>0</v>
      </c>
    </row>
    <row r="2203" spans="9:17" ht="13.9" x14ac:dyDescent="0.4">
      <c r="I2203" s="1073">
        <f t="shared" si="436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5"/>
        <v>0</v>
      </c>
      <c r="P2203" s="158"/>
      <c r="Q2203" s="1071">
        <f t="shared" si="437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8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39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8"/>
        <v>0</v>
      </c>
      <c r="P2215" s="158"/>
      <c r="Q2215" s="1071">
        <f t="shared" ref="Q2215:Q2220" si="440">Q2214</f>
        <v>0</v>
      </c>
    </row>
    <row r="2216" spans="9:17" ht="13.9" x14ac:dyDescent="0.4">
      <c r="I2216" s="1073">
        <f t="shared" si="439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8"/>
        <v>0</v>
      </c>
      <c r="P2216" s="158"/>
      <c r="Q2216" s="1071">
        <f t="shared" si="440"/>
        <v>0</v>
      </c>
    </row>
    <row r="2217" spans="9:17" ht="13.9" x14ac:dyDescent="0.4">
      <c r="I2217" s="1073">
        <f t="shared" si="439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8"/>
        <v>0</v>
      </c>
      <c r="P2217" s="158"/>
      <c r="Q2217" s="1071">
        <f t="shared" si="440"/>
        <v>0</v>
      </c>
    </row>
    <row r="2218" spans="9:17" ht="13.9" x14ac:dyDescent="0.4">
      <c r="I2218" s="1073">
        <f t="shared" si="439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8"/>
        <v>0</v>
      </c>
      <c r="P2218" s="158"/>
      <c r="Q2218" s="1071">
        <f t="shared" si="440"/>
        <v>0</v>
      </c>
    </row>
    <row r="2219" spans="9:17" ht="13.9" x14ac:dyDescent="0.4">
      <c r="I2219" s="1073">
        <f t="shared" si="439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8"/>
        <v>0</v>
      </c>
      <c r="P2219" s="158"/>
      <c r="Q2219" s="1071">
        <f t="shared" si="440"/>
        <v>0</v>
      </c>
    </row>
    <row r="2220" spans="9:17" ht="13.9" x14ac:dyDescent="0.4">
      <c r="I2220" s="1073">
        <f t="shared" si="439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8"/>
        <v>0</v>
      </c>
      <c r="P2220" s="158"/>
      <c r="Q2220" s="1071">
        <f t="shared" si="440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1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2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1"/>
        <v>0</v>
      </c>
      <c r="P2226" s="158"/>
      <c r="Q2226" s="1071">
        <f t="shared" ref="Q2226:Q2231" si="443">Q2225</f>
        <v>0</v>
      </c>
    </row>
    <row r="2227" spans="9:17" ht="13.9" x14ac:dyDescent="0.4">
      <c r="I2227" s="1073">
        <f t="shared" si="442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1"/>
        <v>0</v>
      </c>
      <c r="P2227" s="158"/>
      <c r="Q2227" s="1071">
        <f t="shared" si="443"/>
        <v>0</v>
      </c>
    </row>
    <row r="2228" spans="9:17" ht="13.9" x14ac:dyDescent="0.4">
      <c r="I2228" s="1073">
        <f t="shared" si="442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1"/>
        <v>0</v>
      </c>
      <c r="P2228" s="158"/>
      <c r="Q2228" s="1071">
        <f t="shared" si="443"/>
        <v>0</v>
      </c>
    </row>
    <row r="2229" spans="9:17" ht="13.9" x14ac:dyDescent="0.4">
      <c r="I2229" s="1073">
        <f t="shared" si="442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1"/>
        <v>0</v>
      </c>
      <c r="P2229" s="158"/>
      <c r="Q2229" s="1071">
        <f t="shared" si="443"/>
        <v>0</v>
      </c>
    </row>
    <row r="2230" spans="9:17" ht="13.9" x14ac:dyDescent="0.4">
      <c r="I2230" s="1073">
        <f t="shared" si="442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1"/>
        <v>0</v>
      </c>
      <c r="P2230" s="158"/>
      <c r="Q2230" s="1071">
        <f t="shared" si="443"/>
        <v>0</v>
      </c>
    </row>
    <row r="2231" spans="9:17" ht="13.9" x14ac:dyDescent="0.4">
      <c r="I2231" s="1073">
        <f t="shared" si="442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1"/>
        <v>0</v>
      </c>
      <c r="P2231" s="158"/>
      <c r="Q2231" s="1071">
        <f t="shared" si="443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4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5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4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5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4"/>
        <v>0.68414062499999995</v>
      </c>
      <c r="P2240" s="160">
        <f>N2240</f>
        <v>1</v>
      </c>
      <c r="Q2240" s="1071">
        <f t="shared" ref="Q2240:Q2251" si="446">Q2239</f>
        <v>0</v>
      </c>
    </row>
    <row r="2241" spans="9:17" ht="13.9" x14ac:dyDescent="0.4">
      <c r="I2241" s="1073">
        <f t="shared" si="445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4"/>
        <v>0.27396484375000002</v>
      </c>
      <c r="P2241" s="1449">
        <f>N2241*16</f>
        <v>16</v>
      </c>
      <c r="Q2241" s="1071">
        <f t="shared" si="446"/>
        <v>0</v>
      </c>
    </row>
    <row r="2242" spans="9:17" ht="13.9" x14ac:dyDescent="0.4">
      <c r="I2242" s="1073">
        <f t="shared" si="445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4"/>
        <v>20.09765625</v>
      </c>
      <c r="P2242" s="1449">
        <f>N2242*16</f>
        <v>56</v>
      </c>
      <c r="Q2242" s="1071">
        <f t="shared" si="446"/>
        <v>0</v>
      </c>
    </row>
    <row r="2243" spans="9:17" ht="13.9" x14ac:dyDescent="0.4">
      <c r="I2243" s="1073">
        <f t="shared" si="445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4"/>
        <v>0.6796875</v>
      </c>
      <c r="P2243" s="1449">
        <f>N2243</f>
        <v>1.5</v>
      </c>
      <c r="Q2243" s="1071">
        <f t="shared" si="446"/>
        <v>0</v>
      </c>
    </row>
    <row r="2244" spans="9:17" ht="13.9" x14ac:dyDescent="0.4">
      <c r="I2244" s="1073">
        <f t="shared" si="445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4"/>
        <v>12.600000000000001</v>
      </c>
      <c r="P2244" s="160"/>
      <c r="Q2244" s="1071">
        <f t="shared" si="446"/>
        <v>0</v>
      </c>
    </row>
    <row r="2245" spans="9:17" ht="13.9" x14ac:dyDescent="0.4">
      <c r="I2245" s="1073">
        <f t="shared" si="445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4"/>
        <v>7.375</v>
      </c>
      <c r="P2245" s="160"/>
      <c r="Q2245" s="1071">
        <f t="shared" si="446"/>
        <v>0</v>
      </c>
    </row>
    <row r="2246" spans="9:17" ht="13.9" x14ac:dyDescent="0.4">
      <c r="I2246" s="1073">
        <f t="shared" si="445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4"/>
        <v>12.036</v>
      </c>
      <c r="P2246" s="160"/>
      <c r="Q2246" s="1071">
        <f t="shared" si="446"/>
        <v>0</v>
      </c>
    </row>
    <row r="2247" spans="9:17" ht="13.9" x14ac:dyDescent="0.4">
      <c r="I2247" s="1073">
        <f t="shared" si="445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4"/>
        <v>0.70937499999999998</v>
      </c>
      <c r="P2247" s="160"/>
      <c r="Q2247" s="1071">
        <f t="shared" si="446"/>
        <v>0</v>
      </c>
    </row>
    <row r="2248" spans="9:17" ht="13.9" x14ac:dyDescent="0.4">
      <c r="I2248" s="1073">
        <f t="shared" si="445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4"/>
        <v>0</v>
      </c>
      <c r="P2248" s="160"/>
      <c r="Q2248" s="1071">
        <f t="shared" si="446"/>
        <v>0</v>
      </c>
    </row>
    <row r="2249" spans="9:17" ht="13.9" x14ac:dyDescent="0.4">
      <c r="I2249" s="1073">
        <f t="shared" si="445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4"/>
        <v>0</v>
      </c>
      <c r="P2249" s="160"/>
      <c r="Q2249" s="1071">
        <f t="shared" si="446"/>
        <v>0</v>
      </c>
    </row>
    <row r="2250" spans="9:17" ht="13.9" x14ac:dyDescent="0.4">
      <c r="I2250" s="1073">
        <f t="shared" si="445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4"/>
        <v>0</v>
      </c>
      <c r="P2250" s="160"/>
      <c r="Q2250" s="1071">
        <f t="shared" si="446"/>
        <v>0</v>
      </c>
    </row>
    <row r="2251" spans="9:17" ht="13.9" x14ac:dyDescent="0.4">
      <c r="I2251" s="1073">
        <f t="shared" si="445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4"/>
        <v>0</v>
      </c>
      <c r="P2251" s="160"/>
      <c r="Q2251" s="1071">
        <f t="shared" si="446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7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8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7"/>
        <v>0</v>
      </c>
      <c r="P2257" s="158"/>
      <c r="Q2257" s="1071">
        <f>Q2256</f>
        <v>0</v>
      </c>
    </row>
    <row r="2258" spans="9:17" ht="13.9" x14ac:dyDescent="0.4">
      <c r="I2258" s="1073">
        <f t="shared" si="448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7"/>
        <v>0</v>
      </c>
      <c r="P2258" s="158"/>
      <c r="Q2258" s="1071">
        <f t="shared" ref="Q2258:Q2265" si="449">Q2257</f>
        <v>0</v>
      </c>
    </row>
    <row r="2259" spans="9:17" ht="13.9" x14ac:dyDescent="0.4">
      <c r="I2259" s="1073">
        <f t="shared" si="448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7"/>
        <v>0</v>
      </c>
      <c r="P2259" s="158"/>
      <c r="Q2259" s="1071">
        <f t="shared" si="449"/>
        <v>0</v>
      </c>
    </row>
    <row r="2260" spans="9:17" ht="13.9" x14ac:dyDescent="0.4">
      <c r="I2260" s="1073">
        <f t="shared" si="448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7"/>
        <v>0</v>
      </c>
      <c r="P2260" s="158"/>
      <c r="Q2260" s="1071">
        <f t="shared" si="449"/>
        <v>0</v>
      </c>
    </row>
    <row r="2261" spans="9:17" ht="13.9" x14ac:dyDescent="0.4">
      <c r="I2261" s="1073">
        <f t="shared" si="448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7"/>
        <v>0</v>
      </c>
      <c r="P2261" s="158"/>
      <c r="Q2261" s="1071">
        <f t="shared" si="449"/>
        <v>0</v>
      </c>
    </row>
    <row r="2262" spans="9:17" ht="13.9" x14ac:dyDescent="0.4">
      <c r="I2262" s="1073">
        <f t="shared" si="448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7"/>
        <v>0</v>
      </c>
      <c r="P2262" s="158"/>
      <c r="Q2262" s="1071">
        <f t="shared" si="449"/>
        <v>0</v>
      </c>
    </row>
    <row r="2263" spans="9:17" ht="13.9" x14ac:dyDescent="0.4">
      <c r="I2263" s="1073">
        <f t="shared" si="448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7"/>
        <v>0</v>
      </c>
      <c r="P2263" s="158"/>
      <c r="Q2263" s="1071">
        <f t="shared" si="449"/>
        <v>0</v>
      </c>
    </row>
    <row r="2264" spans="9:17" ht="13.9" x14ac:dyDescent="0.4">
      <c r="I2264" s="1073">
        <f t="shared" si="448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7"/>
        <v>0</v>
      </c>
      <c r="P2264" s="158"/>
      <c r="Q2264" s="1071">
        <f t="shared" si="449"/>
        <v>0</v>
      </c>
    </row>
    <row r="2265" spans="9:17" ht="13.9" x14ac:dyDescent="0.4">
      <c r="I2265" s="1073">
        <f t="shared" si="448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7"/>
        <v>0</v>
      </c>
      <c r="P2265" s="158"/>
      <c r="Q2265" s="1071">
        <f t="shared" si="449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0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1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0"/>
        <v>0</v>
      </c>
      <c r="P2277" s="158"/>
      <c r="Q2277" s="1071">
        <f t="shared" ref="Q2277:Q2282" si="452">Q2276</f>
        <v>0</v>
      </c>
    </row>
    <row r="2278" spans="9:17" ht="13.9" x14ac:dyDescent="0.4">
      <c r="I2278" s="1073">
        <f t="shared" si="451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0"/>
        <v>0</v>
      </c>
      <c r="P2278" s="158"/>
      <c r="Q2278" s="1071">
        <f t="shared" si="452"/>
        <v>0</v>
      </c>
    </row>
    <row r="2279" spans="9:17" ht="13.9" x14ac:dyDescent="0.4">
      <c r="I2279" s="1073">
        <f t="shared" si="451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0"/>
        <v>0</v>
      </c>
      <c r="P2279" s="158"/>
      <c r="Q2279" s="1071">
        <f t="shared" si="452"/>
        <v>0</v>
      </c>
    </row>
    <row r="2280" spans="9:17" ht="13.9" x14ac:dyDescent="0.4">
      <c r="I2280" s="1073">
        <f t="shared" si="451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0"/>
        <v>0</v>
      </c>
      <c r="P2280" s="158"/>
      <c r="Q2280" s="1071">
        <f t="shared" si="452"/>
        <v>0</v>
      </c>
    </row>
    <row r="2281" spans="9:17" ht="13.9" x14ac:dyDescent="0.4">
      <c r="I2281" s="1073">
        <f t="shared" si="451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0"/>
        <v>0</v>
      </c>
      <c r="P2281" s="158"/>
      <c r="Q2281" s="1071">
        <f t="shared" si="452"/>
        <v>0</v>
      </c>
    </row>
    <row r="2282" spans="9:17" ht="13.9" x14ac:dyDescent="0.4">
      <c r="I2282" s="1073">
        <f t="shared" si="451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0"/>
        <v>0</v>
      </c>
      <c r="P2282" s="158"/>
      <c r="Q2282" s="1071">
        <f t="shared" si="452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3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4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3"/>
        <v>0</v>
      </c>
      <c r="P2288" s="158"/>
      <c r="Q2288" s="1071">
        <f t="shared" ref="Q2288:Q2293" si="455">Q2287</f>
        <v>0</v>
      </c>
    </row>
    <row r="2289" spans="9:17" ht="13.9" x14ac:dyDescent="0.4">
      <c r="I2289" s="1073">
        <f t="shared" si="454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3"/>
        <v>0</v>
      </c>
      <c r="P2289" s="158"/>
      <c r="Q2289" s="1071">
        <f t="shared" si="455"/>
        <v>0</v>
      </c>
    </row>
    <row r="2290" spans="9:17" ht="13.9" x14ac:dyDescent="0.4">
      <c r="I2290" s="1073">
        <f t="shared" si="454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3"/>
        <v>0</v>
      </c>
      <c r="P2290" s="158"/>
      <c r="Q2290" s="1071">
        <f t="shared" si="455"/>
        <v>0</v>
      </c>
    </row>
    <row r="2291" spans="9:17" ht="13.9" x14ac:dyDescent="0.4">
      <c r="I2291" s="1073">
        <f t="shared" si="454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3"/>
        <v>0</v>
      </c>
      <c r="P2291" s="158"/>
      <c r="Q2291" s="1071">
        <f t="shared" si="455"/>
        <v>0</v>
      </c>
    </row>
    <row r="2292" spans="9:17" ht="13.9" x14ac:dyDescent="0.4">
      <c r="I2292" s="1073">
        <f t="shared" si="454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3"/>
        <v>0</v>
      </c>
      <c r="P2292" s="158"/>
      <c r="Q2292" s="1071">
        <f t="shared" si="455"/>
        <v>0</v>
      </c>
    </row>
    <row r="2293" spans="9:17" ht="13.9" x14ac:dyDescent="0.4">
      <c r="I2293" s="1073">
        <f t="shared" si="454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3"/>
        <v>0</v>
      </c>
      <c r="P2293" s="158"/>
      <c r="Q2293" s="1071">
        <f t="shared" si="455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6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7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0.26250000000000001</v>
      </c>
      <c r="N2301" s="159">
        <v>0</v>
      </c>
      <c r="O2301" s="82">
        <f t="shared" si="456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7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6"/>
        <v>4.5</v>
      </c>
      <c r="P2302" s="160">
        <f>N2302*16</f>
        <v>32</v>
      </c>
      <c r="Q2302" s="1071">
        <f t="shared" ref="Q2302:Q2313" si="458">Q2301</f>
        <v>0</v>
      </c>
    </row>
    <row r="2303" spans="9:17" ht="13.9" x14ac:dyDescent="0.4">
      <c r="I2303" s="1073">
        <f t="shared" si="457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6"/>
        <v>6.25</v>
      </c>
      <c r="P2303" s="160">
        <f>N2303*16</f>
        <v>16</v>
      </c>
      <c r="Q2303" s="1071">
        <f t="shared" si="458"/>
        <v>0</v>
      </c>
    </row>
    <row r="2304" spans="9:17" ht="13.9" x14ac:dyDescent="0.4">
      <c r="I2304" s="1073">
        <f t="shared" si="457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6"/>
        <v>4</v>
      </c>
      <c r="P2304" s="160">
        <f>N2304*16</f>
        <v>25.6</v>
      </c>
      <c r="Q2304" s="1071">
        <f t="shared" si="458"/>
        <v>0</v>
      </c>
    </row>
    <row r="2305" spans="9:17" ht="13.9" x14ac:dyDescent="0.4">
      <c r="I2305" s="1073">
        <f t="shared" si="457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6"/>
        <v>7.375</v>
      </c>
      <c r="P2305" s="1449">
        <f>N2305</f>
        <v>32</v>
      </c>
      <c r="Q2305" s="1071">
        <f t="shared" si="458"/>
        <v>0</v>
      </c>
    </row>
    <row r="2306" spans="9:17" ht="13.9" x14ac:dyDescent="0.4">
      <c r="I2306" s="1073">
        <f t="shared" si="457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6"/>
        <v>9.375</v>
      </c>
      <c r="P2306" s="1449">
        <f>N2306</f>
        <v>12</v>
      </c>
      <c r="Q2306" s="1071">
        <f t="shared" si="458"/>
        <v>0</v>
      </c>
    </row>
    <row r="2307" spans="9:17" ht="13.9" x14ac:dyDescent="0.4">
      <c r="I2307" s="1073">
        <f t="shared" si="457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6"/>
        <v>5.0387500000000003</v>
      </c>
      <c r="P2307" s="160">
        <f>N2307*16</f>
        <v>16</v>
      </c>
      <c r="Q2307" s="1071">
        <f t="shared" si="458"/>
        <v>0</v>
      </c>
    </row>
    <row r="2308" spans="9:17" ht="13.9" x14ac:dyDescent="0.4">
      <c r="I2308" s="1073">
        <f t="shared" si="457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6"/>
        <v>5.0387500000000003</v>
      </c>
      <c r="P2308" s="160">
        <f>N2308*16</f>
        <v>16</v>
      </c>
      <c r="Q2308" s="1071">
        <f t="shared" si="458"/>
        <v>0</v>
      </c>
    </row>
    <row r="2309" spans="9:17" ht="13.9" x14ac:dyDescent="0.4">
      <c r="I2309" s="1073">
        <f t="shared" si="457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6"/>
        <v>9.2949999999999999</v>
      </c>
      <c r="P2309" s="1449">
        <f>N2309</f>
        <v>0.1</v>
      </c>
      <c r="Q2309" s="1071">
        <f t="shared" si="458"/>
        <v>0</v>
      </c>
    </row>
    <row r="2310" spans="9:17" ht="13.9" x14ac:dyDescent="0.4">
      <c r="I2310" s="1073">
        <f t="shared" si="457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6"/>
        <v>5.0387500000000003</v>
      </c>
      <c r="P2310" s="160">
        <f>N2310*16</f>
        <v>16</v>
      </c>
      <c r="Q2310" s="1071">
        <f t="shared" si="458"/>
        <v>0</v>
      </c>
    </row>
    <row r="2311" spans="9:17" ht="13.9" x14ac:dyDescent="0.4">
      <c r="I2311" s="1073">
        <f t="shared" si="457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6"/>
        <v>4.6875</v>
      </c>
      <c r="P2311" s="160">
        <f>N2311*16</f>
        <v>24</v>
      </c>
      <c r="Q2311" s="1071">
        <f t="shared" si="458"/>
        <v>0</v>
      </c>
    </row>
    <row r="2312" spans="9:17" ht="13.9" x14ac:dyDescent="0.4">
      <c r="I2312" s="1073">
        <f t="shared" si="457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6"/>
        <v>8.9275000000000002</v>
      </c>
      <c r="P2312" s="1449">
        <f>N2312</f>
        <v>2</v>
      </c>
      <c r="Q2312" s="1071">
        <f t="shared" si="458"/>
        <v>0</v>
      </c>
    </row>
    <row r="2313" spans="9:17" ht="13.9" x14ac:dyDescent="0.4">
      <c r="I2313" s="1073">
        <f t="shared" si="457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6"/>
        <v>21.5625</v>
      </c>
      <c r="P2313" s="160">
        <f>N2313*32</f>
        <v>48</v>
      </c>
      <c r="Q2313" s="1071">
        <f t="shared" si="458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59">M2318*N2318</f>
        <v>11.9</v>
      </c>
      <c r="P2318" s="1449">
        <f t="shared" ref="P2318:P2326" si="460">N2318</f>
        <v>2</v>
      </c>
      <c r="Q2318" s="1071">
        <f>Q2300</f>
        <v>0</v>
      </c>
    </row>
    <row r="2319" spans="9:17" ht="13.9" x14ac:dyDescent="0.4">
      <c r="I2319" s="1073">
        <f t="shared" ref="I2319:I2327" si="461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59"/>
        <v>7.1828124999999989</v>
      </c>
      <c r="P2319" s="1449">
        <f t="shared" si="460"/>
        <v>6</v>
      </c>
      <c r="Q2319" s="1071">
        <f>Q2318</f>
        <v>0</v>
      </c>
    </row>
    <row r="2320" spans="9:17" ht="13.9" x14ac:dyDescent="0.4">
      <c r="I2320" s="1073">
        <f t="shared" si="461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59"/>
        <v>11.9</v>
      </c>
      <c r="P2320" s="1449">
        <f t="shared" si="460"/>
        <v>2</v>
      </c>
      <c r="Q2320" s="1071">
        <f t="shared" ref="Q2320:Q2327" si="462">Q2319</f>
        <v>0</v>
      </c>
    </row>
    <row r="2321" spans="9:17" ht="13.9" x14ac:dyDescent="0.4">
      <c r="I2321" s="1073">
        <f t="shared" si="461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59"/>
        <v>7.1828124999999989</v>
      </c>
      <c r="P2321" s="1449">
        <f t="shared" si="460"/>
        <v>6</v>
      </c>
      <c r="Q2321" s="1071">
        <f t="shared" si="462"/>
        <v>0</v>
      </c>
    </row>
    <row r="2322" spans="9:17" ht="13.9" x14ac:dyDescent="0.4">
      <c r="I2322" s="1073">
        <f t="shared" si="461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59"/>
        <v>15.71875</v>
      </c>
      <c r="P2322" s="1449">
        <f t="shared" si="460"/>
        <v>2</v>
      </c>
      <c r="Q2322" s="1071">
        <f t="shared" si="462"/>
        <v>0</v>
      </c>
    </row>
    <row r="2323" spans="9:17" ht="13.9" x14ac:dyDescent="0.4">
      <c r="I2323" s="1073">
        <f t="shared" si="461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59"/>
        <v>21</v>
      </c>
      <c r="P2323" s="1449">
        <f t="shared" si="460"/>
        <v>20</v>
      </c>
      <c r="Q2323" s="1071">
        <f t="shared" si="462"/>
        <v>0</v>
      </c>
    </row>
    <row r="2324" spans="9:17" ht="13.9" x14ac:dyDescent="0.4">
      <c r="I2324" s="1073">
        <f t="shared" si="461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59"/>
        <v>15.71875</v>
      </c>
      <c r="P2324" s="1449">
        <f t="shared" si="460"/>
        <v>2</v>
      </c>
      <c r="Q2324" s="1071">
        <f t="shared" si="462"/>
        <v>0</v>
      </c>
    </row>
    <row r="2325" spans="9:17" ht="13.9" x14ac:dyDescent="0.4">
      <c r="I2325" s="1073">
        <f t="shared" si="461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59"/>
        <v>9.06</v>
      </c>
      <c r="P2325" s="1449">
        <f t="shared" si="460"/>
        <v>6</v>
      </c>
      <c r="Q2325" s="1071">
        <f t="shared" si="462"/>
        <v>0</v>
      </c>
    </row>
    <row r="2326" spans="9:17" ht="13.9" x14ac:dyDescent="0.4">
      <c r="I2326" s="1073">
        <f t="shared" si="461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59"/>
        <v>2.0160000000000005</v>
      </c>
      <c r="P2326" s="1449">
        <f t="shared" si="460"/>
        <v>3.6</v>
      </c>
      <c r="Q2326" s="1071">
        <f t="shared" si="462"/>
        <v>0</v>
      </c>
    </row>
    <row r="2327" spans="9:17" ht="13.9" x14ac:dyDescent="0.4">
      <c r="I2327" s="1073">
        <f t="shared" si="461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59"/>
        <v>0</v>
      </c>
      <c r="P2327" s="158"/>
      <c r="Q2327" s="1071">
        <f t="shared" si="462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3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4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3"/>
        <v>0.49796874999999996</v>
      </c>
      <c r="P2339" s="1449">
        <f>N2339</f>
        <v>10</v>
      </c>
      <c r="Q2339" s="1071">
        <f t="shared" ref="Q2339:Q2344" si="465">Q2338</f>
        <v>0</v>
      </c>
    </row>
    <row r="2340" spans="9:17" ht="13.9" x14ac:dyDescent="0.4">
      <c r="I2340" s="1073">
        <f t="shared" si="464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3"/>
        <v>0.5975625</v>
      </c>
      <c r="P2340" s="1449">
        <f>N2340</f>
        <v>12</v>
      </c>
      <c r="Q2340" s="1071">
        <f t="shared" si="465"/>
        <v>0</v>
      </c>
    </row>
    <row r="2341" spans="9:17" ht="13.9" x14ac:dyDescent="0.4">
      <c r="I2341" s="1073">
        <f t="shared" si="464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3"/>
        <v>0.5975625</v>
      </c>
      <c r="P2341" s="1449">
        <f>N2341</f>
        <v>12</v>
      </c>
      <c r="Q2341" s="1071">
        <f t="shared" si="465"/>
        <v>0</v>
      </c>
    </row>
    <row r="2342" spans="9:17" ht="13.9" x14ac:dyDescent="0.4">
      <c r="I2342" s="1073">
        <f t="shared" si="464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3"/>
        <v>0</v>
      </c>
      <c r="P2342" s="158"/>
      <c r="Q2342" s="1071">
        <f t="shared" si="465"/>
        <v>0</v>
      </c>
    </row>
    <row r="2343" spans="9:17" ht="13.9" x14ac:dyDescent="0.4">
      <c r="I2343" s="1073">
        <f t="shared" si="464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3"/>
        <v>0</v>
      </c>
      <c r="P2343" s="158"/>
      <c r="Q2343" s="1071">
        <f t="shared" si="465"/>
        <v>0</v>
      </c>
    </row>
    <row r="2344" spans="9:17" ht="13.9" x14ac:dyDescent="0.4">
      <c r="I2344" s="1073">
        <f t="shared" si="464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3"/>
        <v>0</v>
      </c>
      <c r="P2344" s="158"/>
      <c r="Q2344" s="1071">
        <f t="shared" si="465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6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7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6"/>
        <v>3.140625</v>
      </c>
      <c r="P2350" s="1449">
        <f>N2350</f>
        <v>6</v>
      </c>
      <c r="Q2350" s="1071">
        <f t="shared" ref="Q2350:Q2355" si="468">Q2349</f>
        <v>0</v>
      </c>
    </row>
    <row r="2351" spans="9:17" ht="13.9" x14ac:dyDescent="0.4">
      <c r="I2351" s="1073">
        <f t="shared" si="467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6"/>
        <v>1.6875</v>
      </c>
      <c r="P2351" s="1449">
        <f>N2351</f>
        <v>6</v>
      </c>
      <c r="Q2351" s="1071">
        <f t="shared" si="468"/>
        <v>0</v>
      </c>
    </row>
    <row r="2352" spans="9:17" ht="13.9" x14ac:dyDescent="0.4">
      <c r="I2352" s="1073">
        <f t="shared" si="467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6"/>
        <v>4.1875</v>
      </c>
      <c r="P2352" s="1449">
        <f>N2352</f>
        <v>8</v>
      </c>
      <c r="Q2352" s="1071">
        <f t="shared" si="468"/>
        <v>0</v>
      </c>
    </row>
    <row r="2353" spans="9:17" ht="13.9" x14ac:dyDescent="0.4">
      <c r="I2353" s="1073">
        <f t="shared" si="467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6"/>
        <v>9</v>
      </c>
      <c r="P2353" s="1449">
        <f>N2353</f>
        <v>32</v>
      </c>
      <c r="Q2353" s="1071">
        <f t="shared" si="468"/>
        <v>0</v>
      </c>
    </row>
    <row r="2354" spans="9:17" ht="13.9" x14ac:dyDescent="0.4">
      <c r="I2354" s="1073">
        <f t="shared" si="467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6"/>
        <v>0</v>
      </c>
      <c r="P2354" s="158"/>
      <c r="Q2354" s="1071">
        <f t="shared" si="468"/>
        <v>0</v>
      </c>
    </row>
    <row r="2355" spans="9:17" ht="13.9" x14ac:dyDescent="0.4">
      <c r="I2355" s="1073">
        <f t="shared" si="467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6"/>
        <v>0</v>
      </c>
      <c r="P2355" s="158"/>
      <c r="Q2355" s="1071">
        <f t="shared" si="468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69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0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69"/>
        <v>0</v>
      </c>
      <c r="P2363" s="160"/>
      <c r="Q2363" s="1071">
        <f>Q2362</f>
        <v>0</v>
      </c>
    </row>
    <row r="2364" spans="9:17" ht="13.9" x14ac:dyDescent="0.4">
      <c r="I2364" s="1073">
        <f t="shared" si="470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69"/>
        <v>0</v>
      </c>
      <c r="P2364" s="160"/>
      <c r="Q2364" s="1071">
        <f t="shared" ref="Q2364:Q2375" si="471">Q2363</f>
        <v>0</v>
      </c>
    </row>
    <row r="2365" spans="9:17" ht="13.9" x14ac:dyDescent="0.4">
      <c r="I2365" s="1073">
        <f t="shared" si="470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69"/>
        <v>0</v>
      </c>
      <c r="P2365" s="160"/>
      <c r="Q2365" s="1071">
        <f t="shared" si="471"/>
        <v>0</v>
      </c>
    </row>
    <row r="2366" spans="9:17" ht="13.9" x14ac:dyDescent="0.4">
      <c r="I2366" s="1073">
        <f t="shared" si="470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69"/>
        <v>0</v>
      </c>
      <c r="P2366" s="160"/>
      <c r="Q2366" s="1071">
        <f t="shared" si="471"/>
        <v>0</v>
      </c>
    </row>
    <row r="2367" spans="9:17" ht="13.9" x14ac:dyDescent="0.4">
      <c r="I2367" s="1073">
        <f t="shared" si="470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69"/>
        <v>0</v>
      </c>
      <c r="P2367" s="160"/>
      <c r="Q2367" s="1071">
        <f t="shared" si="471"/>
        <v>0</v>
      </c>
    </row>
    <row r="2368" spans="9:17" ht="13.9" x14ac:dyDescent="0.4">
      <c r="I2368" s="1073">
        <f t="shared" si="470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69"/>
        <v>0</v>
      </c>
      <c r="P2368" s="160"/>
      <c r="Q2368" s="1071">
        <f t="shared" si="471"/>
        <v>0</v>
      </c>
    </row>
    <row r="2369" spans="9:17" ht="13.9" x14ac:dyDescent="0.4">
      <c r="I2369" s="1073">
        <f t="shared" si="470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69"/>
        <v>0</v>
      </c>
      <c r="P2369" s="160"/>
      <c r="Q2369" s="1071">
        <f t="shared" si="471"/>
        <v>0</v>
      </c>
    </row>
    <row r="2370" spans="9:17" ht="13.9" x14ac:dyDescent="0.4">
      <c r="I2370" s="1073">
        <f t="shared" si="470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69"/>
        <v>0</v>
      </c>
      <c r="P2370" s="160"/>
      <c r="Q2370" s="1071">
        <f t="shared" si="471"/>
        <v>0</v>
      </c>
    </row>
    <row r="2371" spans="9:17" ht="13.9" x14ac:dyDescent="0.4">
      <c r="I2371" s="1073">
        <f t="shared" si="470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69"/>
        <v>0</v>
      </c>
      <c r="P2371" s="160"/>
      <c r="Q2371" s="1071">
        <f t="shared" si="471"/>
        <v>0</v>
      </c>
    </row>
    <row r="2372" spans="9:17" ht="13.9" x14ac:dyDescent="0.4">
      <c r="I2372" s="1073">
        <f t="shared" si="470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69"/>
        <v>0</v>
      </c>
      <c r="P2372" s="160"/>
      <c r="Q2372" s="1071">
        <f t="shared" si="471"/>
        <v>0</v>
      </c>
    </row>
    <row r="2373" spans="9:17" ht="13.9" x14ac:dyDescent="0.4">
      <c r="I2373" s="1073">
        <f t="shared" si="470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69"/>
        <v>0</v>
      </c>
      <c r="P2373" s="160"/>
      <c r="Q2373" s="1071">
        <f t="shared" si="471"/>
        <v>0</v>
      </c>
    </row>
    <row r="2374" spans="9:17" ht="13.9" x14ac:dyDescent="0.4">
      <c r="I2374" s="1073">
        <f t="shared" si="470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69"/>
        <v>0</v>
      </c>
      <c r="P2374" s="160"/>
      <c r="Q2374" s="1071">
        <f t="shared" si="471"/>
        <v>0</v>
      </c>
    </row>
    <row r="2375" spans="9:17" ht="13.9" x14ac:dyDescent="0.4">
      <c r="I2375" s="1073">
        <f t="shared" si="470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69"/>
        <v>0</v>
      </c>
      <c r="P2375" s="160"/>
      <c r="Q2375" s="1071">
        <f t="shared" si="471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2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3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2"/>
        <v>0</v>
      </c>
      <c r="P2381" s="160"/>
      <c r="Q2381" s="1071">
        <f>Q2380</f>
        <v>0</v>
      </c>
    </row>
    <row r="2382" spans="9:17" ht="13.9" x14ac:dyDescent="0.4">
      <c r="I2382" s="1073">
        <f t="shared" si="473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2"/>
        <v>0</v>
      </c>
      <c r="P2382" s="160"/>
      <c r="Q2382" s="1071">
        <f t="shared" ref="Q2382:Q2389" si="474">Q2381</f>
        <v>0</v>
      </c>
    </row>
    <row r="2383" spans="9:17" ht="13.9" x14ac:dyDescent="0.4">
      <c r="I2383" s="1073">
        <f t="shared" si="473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2"/>
        <v>0</v>
      </c>
      <c r="P2383" s="160"/>
      <c r="Q2383" s="1071">
        <f t="shared" si="474"/>
        <v>0</v>
      </c>
    </row>
    <row r="2384" spans="9:17" ht="13.9" x14ac:dyDescent="0.4">
      <c r="I2384" s="1073">
        <f t="shared" si="473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2"/>
        <v>0</v>
      </c>
      <c r="P2384" s="158"/>
      <c r="Q2384" s="1071">
        <f t="shared" si="474"/>
        <v>0</v>
      </c>
    </row>
    <row r="2385" spans="9:17" ht="13.9" x14ac:dyDescent="0.4">
      <c r="I2385" s="1073">
        <f t="shared" si="473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2"/>
        <v>0</v>
      </c>
      <c r="P2385" s="158"/>
      <c r="Q2385" s="1071">
        <f t="shared" si="474"/>
        <v>0</v>
      </c>
    </row>
    <row r="2386" spans="9:17" ht="13.9" x14ac:dyDescent="0.4">
      <c r="I2386" s="1073">
        <f t="shared" si="473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2"/>
        <v>0</v>
      </c>
      <c r="P2386" s="158"/>
      <c r="Q2386" s="1071">
        <f t="shared" si="474"/>
        <v>0</v>
      </c>
    </row>
    <row r="2387" spans="9:17" ht="13.9" x14ac:dyDescent="0.4">
      <c r="I2387" s="1073">
        <f t="shared" si="473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2"/>
        <v>0</v>
      </c>
      <c r="P2387" s="158"/>
      <c r="Q2387" s="1071">
        <f t="shared" si="474"/>
        <v>0</v>
      </c>
    </row>
    <row r="2388" spans="9:17" ht="13.9" x14ac:dyDescent="0.4">
      <c r="I2388" s="1073">
        <f t="shared" si="473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2"/>
        <v>0</v>
      </c>
      <c r="P2388" s="158"/>
      <c r="Q2388" s="1071">
        <f t="shared" si="474"/>
        <v>0</v>
      </c>
    </row>
    <row r="2389" spans="9:17" ht="13.9" x14ac:dyDescent="0.4">
      <c r="I2389" s="1073">
        <f t="shared" si="473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2"/>
        <v>0</v>
      </c>
      <c r="P2389" s="158"/>
      <c r="Q2389" s="1071">
        <f t="shared" si="474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5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6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5"/>
        <v>0</v>
      </c>
      <c r="P2401" s="160"/>
      <c r="Q2401" s="1071">
        <f t="shared" ref="Q2401:Q2406" si="477">Q2400</f>
        <v>0</v>
      </c>
    </row>
    <row r="2402" spans="9:17" ht="13.9" x14ac:dyDescent="0.4">
      <c r="I2402" s="1073">
        <f t="shared" si="476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5"/>
        <v>0</v>
      </c>
      <c r="P2402" s="160"/>
      <c r="Q2402" s="1071">
        <f t="shared" si="477"/>
        <v>0</v>
      </c>
    </row>
    <row r="2403" spans="9:17" ht="13.9" x14ac:dyDescent="0.4">
      <c r="I2403" s="1073">
        <f t="shared" si="476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5"/>
        <v>0</v>
      </c>
      <c r="P2403" s="158"/>
      <c r="Q2403" s="1071">
        <f t="shared" si="477"/>
        <v>0</v>
      </c>
    </row>
    <row r="2404" spans="9:17" ht="13.9" x14ac:dyDescent="0.4">
      <c r="I2404" s="1073">
        <f t="shared" si="476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5"/>
        <v>0</v>
      </c>
      <c r="P2404" s="158"/>
      <c r="Q2404" s="1071">
        <f t="shared" si="477"/>
        <v>0</v>
      </c>
    </row>
    <row r="2405" spans="9:17" ht="13.9" x14ac:dyDescent="0.4">
      <c r="I2405" s="1073">
        <f t="shared" si="476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5"/>
        <v>0</v>
      </c>
      <c r="P2405" s="158"/>
      <c r="Q2405" s="1071">
        <f t="shared" si="477"/>
        <v>0</v>
      </c>
    </row>
    <row r="2406" spans="9:17" ht="13.9" x14ac:dyDescent="0.4">
      <c r="I2406" s="1073">
        <f t="shared" si="476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5"/>
        <v>0</v>
      </c>
      <c r="P2406" s="158"/>
      <c r="Q2406" s="1071">
        <f t="shared" si="477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8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79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8"/>
        <v>0</v>
      </c>
      <c r="P2412" s="160"/>
      <c r="Q2412" s="1071">
        <f t="shared" ref="Q2412:Q2417" si="480">Q2411</f>
        <v>0</v>
      </c>
    </row>
    <row r="2413" spans="9:17" ht="13.9" x14ac:dyDescent="0.4">
      <c r="I2413" s="1073">
        <f t="shared" si="479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8"/>
        <v>0</v>
      </c>
      <c r="P2413" s="160"/>
      <c r="Q2413" s="1071">
        <f t="shared" si="480"/>
        <v>0</v>
      </c>
    </row>
    <row r="2414" spans="9:17" ht="13.9" x14ac:dyDescent="0.4">
      <c r="I2414" s="1073">
        <f t="shared" si="479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8"/>
        <v>0</v>
      </c>
      <c r="P2414" s="160"/>
      <c r="Q2414" s="1071">
        <f t="shared" si="480"/>
        <v>0</v>
      </c>
    </row>
    <row r="2415" spans="9:17" ht="13.9" x14ac:dyDescent="0.4">
      <c r="I2415" s="1073">
        <f t="shared" si="479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8"/>
        <v>0</v>
      </c>
      <c r="P2415" s="160"/>
      <c r="Q2415" s="1071">
        <f t="shared" si="480"/>
        <v>0</v>
      </c>
    </row>
    <row r="2416" spans="9:17" ht="13.9" x14ac:dyDescent="0.4">
      <c r="I2416" s="1073">
        <f t="shared" si="479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8"/>
        <v>0</v>
      </c>
      <c r="P2416" s="158"/>
      <c r="Q2416" s="1071">
        <f t="shared" si="480"/>
        <v>0</v>
      </c>
    </row>
    <row r="2417" spans="9:17" ht="13.9" x14ac:dyDescent="0.4">
      <c r="I2417" s="1073">
        <f t="shared" si="479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8"/>
        <v>0</v>
      </c>
      <c r="P2417" s="158"/>
      <c r="Q2417" s="1071">
        <f t="shared" si="480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1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2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1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2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1"/>
        <v>0.21914062500000001</v>
      </c>
      <c r="P2426" s="160">
        <f>N2426*16</f>
        <v>5.28</v>
      </c>
      <c r="Q2426" s="1071">
        <f t="shared" ref="Q2426:Q2437" si="483">Q2425</f>
        <v>0</v>
      </c>
    </row>
    <row r="2427" spans="9:17" ht="13.9" x14ac:dyDescent="0.4">
      <c r="I2427" s="1073">
        <f t="shared" si="482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1"/>
        <v>108.48</v>
      </c>
      <c r="P2427" s="1449">
        <f>N2427</f>
        <v>32</v>
      </c>
      <c r="Q2427" s="1071">
        <f t="shared" si="483"/>
        <v>0</v>
      </c>
    </row>
    <row r="2428" spans="9:17" ht="13.9" x14ac:dyDescent="0.4">
      <c r="I2428" s="1073">
        <f t="shared" si="482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1"/>
        <v>1.1484375</v>
      </c>
      <c r="P2428" s="160">
        <f>N2428*16</f>
        <v>48</v>
      </c>
      <c r="Q2428" s="1071">
        <f t="shared" si="483"/>
        <v>0</v>
      </c>
    </row>
    <row r="2429" spans="9:17" ht="13.9" x14ac:dyDescent="0.4">
      <c r="I2429" s="1073">
        <f t="shared" si="482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1"/>
        <v>35.396250000000002</v>
      </c>
      <c r="P2429" s="1449">
        <f>N2429</f>
        <v>24</v>
      </c>
      <c r="Q2429" s="1071">
        <f t="shared" si="483"/>
        <v>0</v>
      </c>
    </row>
    <row r="2430" spans="9:17" ht="13.9" x14ac:dyDescent="0.4">
      <c r="I2430" s="1073">
        <f t="shared" si="482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1"/>
        <v>108.48</v>
      </c>
      <c r="P2430" s="1449">
        <f>N2430</f>
        <v>32</v>
      </c>
      <c r="Q2430" s="1071">
        <f t="shared" si="483"/>
        <v>0</v>
      </c>
    </row>
    <row r="2431" spans="9:17" ht="13.9" x14ac:dyDescent="0.4">
      <c r="I2431" s="1073">
        <f t="shared" si="482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1"/>
        <v>0</v>
      </c>
      <c r="P2431" s="160"/>
      <c r="Q2431" s="1071">
        <f t="shared" si="483"/>
        <v>0</v>
      </c>
    </row>
    <row r="2432" spans="9:17" ht="13.9" x14ac:dyDescent="0.4">
      <c r="I2432" s="1073">
        <f t="shared" si="482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1"/>
        <v>0</v>
      </c>
      <c r="P2432" s="160"/>
      <c r="Q2432" s="1071">
        <f t="shared" si="483"/>
        <v>0</v>
      </c>
    </row>
    <row r="2433" spans="9:17" ht="13.9" x14ac:dyDescent="0.4">
      <c r="I2433" s="1073">
        <f t="shared" si="482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1"/>
        <v>0</v>
      </c>
      <c r="P2433" s="160"/>
      <c r="Q2433" s="1071">
        <f t="shared" si="483"/>
        <v>0</v>
      </c>
    </row>
    <row r="2434" spans="9:17" ht="13.9" x14ac:dyDescent="0.4">
      <c r="I2434" s="1073">
        <f t="shared" si="482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1"/>
        <v>0</v>
      </c>
      <c r="P2434" s="160"/>
      <c r="Q2434" s="1071">
        <f t="shared" si="483"/>
        <v>0</v>
      </c>
    </row>
    <row r="2435" spans="9:17" ht="13.9" x14ac:dyDescent="0.4">
      <c r="I2435" s="1073">
        <f t="shared" si="482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1"/>
        <v>0</v>
      </c>
      <c r="P2435" s="160"/>
      <c r="Q2435" s="1071">
        <f t="shared" si="483"/>
        <v>0</v>
      </c>
    </row>
    <row r="2436" spans="9:17" ht="13.9" x14ac:dyDescent="0.4">
      <c r="I2436" s="1073">
        <f t="shared" si="482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1"/>
        <v>0</v>
      </c>
      <c r="P2436" s="160"/>
      <c r="Q2436" s="1071">
        <f t="shared" si="483"/>
        <v>0</v>
      </c>
    </row>
    <row r="2437" spans="9:17" ht="13.9" x14ac:dyDescent="0.4">
      <c r="I2437" s="1073">
        <f t="shared" si="482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1"/>
        <v>0</v>
      </c>
      <c r="P2437" s="160"/>
      <c r="Q2437" s="1071">
        <f t="shared" si="483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4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5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4"/>
        <v>0</v>
      </c>
      <c r="P2443" s="160"/>
      <c r="Q2443" s="1071">
        <f>Q2442</f>
        <v>0</v>
      </c>
    </row>
    <row r="2444" spans="9:17" ht="13.9" x14ac:dyDescent="0.4">
      <c r="I2444" s="1073">
        <f t="shared" si="485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4"/>
        <v>0</v>
      </c>
      <c r="P2444" s="160"/>
      <c r="Q2444" s="1071">
        <f t="shared" ref="Q2444:Q2451" si="486">Q2443</f>
        <v>0</v>
      </c>
    </row>
    <row r="2445" spans="9:17" ht="13.9" x14ac:dyDescent="0.4">
      <c r="I2445" s="1073">
        <f t="shared" si="485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4"/>
        <v>0</v>
      </c>
      <c r="P2445" s="160"/>
      <c r="Q2445" s="1071">
        <f t="shared" si="486"/>
        <v>0</v>
      </c>
    </row>
    <row r="2446" spans="9:17" ht="13.9" x14ac:dyDescent="0.4">
      <c r="I2446" s="1073">
        <f t="shared" si="485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4"/>
        <v>0</v>
      </c>
      <c r="P2446" s="158"/>
      <c r="Q2446" s="1071">
        <f t="shared" si="486"/>
        <v>0</v>
      </c>
    </row>
    <row r="2447" spans="9:17" ht="13.9" x14ac:dyDescent="0.4">
      <c r="I2447" s="1073">
        <f t="shared" si="485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4"/>
        <v>0</v>
      </c>
      <c r="P2447" s="158"/>
      <c r="Q2447" s="1071">
        <f t="shared" si="486"/>
        <v>0</v>
      </c>
    </row>
    <row r="2448" spans="9:17" ht="13.9" x14ac:dyDescent="0.4">
      <c r="I2448" s="1073">
        <f t="shared" si="485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4"/>
        <v>0</v>
      </c>
      <c r="P2448" s="158"/>
      <c r="Q2448" s="1071">
        <f t="shared" si="486"/>
        <v>0</v>
      </c>
    </row>
    <row r="2449" spans="9:17" ht="13.9" x14ac:dyDescent="0.4">
      <c r="I2449" s="1073">
        <f t="shared" si="485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4"/>
        <v>0</v>
      </c>
      <c r="P2449" s="158"/>
      <c r="Q2449" s="1071">
        <f t="shared" si="486"/>
        <v>0</v>
      </c>
    </row>
    <row r="2450" spans="9:17" ht="13.9" x14ac:dyDescent="0.4">
      <c r="I2450" s="1073">
        <f t="shared" si="485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4"/>
        <v>0</v>
      </c>
      <c r="P2450" s="158"/>
      <c r="Q2450" s="1071">
        <f t="shared" si="486"/>
        <v>0</v>
      </c>
    </row>
    <row r="2451" spans="9:17" ht="13.9" x14ac:dyDescent="0.4">
      <c r="I2451" s="1073">
        <f t="shared" si="485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4"/>
        <v>0</v>
      </c>
      <c r="P2451" s="158"/>
      <c r="Q2451" s="1071">
        <f t="shared" si="486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7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8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7"/>
        <v>0</v>
      </c>
      <c r="P2463" s="160"/>
      <c r="Q2463" s="1071">
        <f t="shared" ref="Q2463:Q2468" si="489">Q2462</f>
        <v>0</v>
      </c>
    </row>
    <row r="2464" spans="9:17" ht="13.9" x14ac:dyDescent="0.4">
      <c r="I2464" s="1073">
        <f t="shared" si="488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7"/>
        <v>0</v>
      </c>
      <c r="P2464" s="160"/>
      <c r="Q2464" s="1071">
        <f t="shared" si="489"/>
        <v>0</v>
      </c>
    </row>
    <row r="2465" spans="9:17" ht="13.9" x14ac:dyDescent="0.4">
      <c r="I2465" s="1073">
        <f t="shared" si="488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7"/>
        <v>0</v>
      </c>
      <c r="P2465" s="158"/>
      <c r="Q2465" s="1071">
        <f t="shared" si="489"/>
        <v>0</v>
      </c>
    </row>
    <row r="2466" spans="9:17" ht="13.9" x14ac:dyDescent="0.4">
      <c r="I2466" s="1073">
        <f t="shared" si="488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7"/>
        <v>0</v>
      </c>
      <c r="P2466" s="158"/>
      <c r="Q2466" s="1071">
        <f t="shared" si="489"/>
        <v>0</v>
      </c>
    </row>
    <row r="2467" spans="9:17" ht="13.9" x14ac:dyDescent="0.4">
      <c r="I2467" s="1073">
        <f t="shared" si="488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7"/>
        <v>0</v>
      </c>
      <c r="P2467" s="158"/>
      <c r="Q2467" s="1071">
        <f t="shared" si="489"/>
        <v>0</v>
      </c>
    </row>
    <row r="2468" spans="9:17" ht="13.9" x14ac:dyDescent="0.4">
      <c r="I2468" s="1073">
        <f t="shared" si="488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7"/>
        <v>0</v>
      </c>
      <c r="P2468" s="158"/>
      <c r="Q2468" s="1071">
        <f t="shared" si="489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0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1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0"/>
        <v>0</v>
      </c>
      <c r="P2474" s="160"/>
      <c r="Q2474" s="1071">
        <f t="shared" ref="Q2474:Q2479" si="492">Q2473</f>
        <v>0</v>
      </c>
    </row>
    <row r="2475" spans="9:17" ht="13.9" x14ac:dyDescent="0.4">
      <c r="I2475" s="1073">
        <f t="shared" si="491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0"/>
        <v>0</v>
      </c>
      <c r="P2475" s="160"/>
      <c r="Q2475" s="1071">
        <f t="shared" si="492"/>
        <v>0</v>
      </c>
    </row>
    <row r="2476" spans="9:17" ht="13.9" x14ac:dyDescent="0.4">
      <c r="I2476" s="1073">
        <f t="shared" si="491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0"/>
        <v>0</v>
      </c>
      <c r="P2476" s="160"/>
      <c r="Q2476" s="1071">
        <f t="shared" si="492"/>
        <v>0</v>
      </c>
    </row>
    <row r="2477" spans="9:17" ht="13.9" x14ac:dyDescent="0.4">
      <c r="I2477" s="1073">
        <f t="shared" si="491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0"/>
        <v>0</v>
      </c>
      <c r="P2477" s="160"/>
      <c r="Q2477" s="1071">
        <f t="shared" si="492"/>
        <v>0</v>
      </c>
    </row>
    <row r="2478" spans="9:17" ht="13.9" x14ac:dyDescent="0.4">
      <c r="I2478" s="1073">
        <f t="shared" si="491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0"/>
        <v>0</v>
      </c>
      <c r="P2478" s="158"/>
      <c r="Q2478" s="1071">
        <f t="shared" si="492"/>
        <v>0</v>
      </c>
    </row>
    <row r="2479" spans="9:17" ht="13.9" x14ac:dyDescent="0.4">
      <c r="I2479" s="1073">
        <f t="shared" si="491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0"/>
        <v>0</v>
      </c>
      <c r="P2479" s="158"/>
      <c r="Q2479" s="1071">
        <f t="shared" si="492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3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4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3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4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3"/>
        <v>110.432</v>
      </c>
      <c r="P2488" s="1449">
        <f>N2488</f>
        <v>6.4</v>
      </c>
      <c r="Q2488" s="1071">
        <f t="shared" ref="Q2488:Q2499" si="495">Q2487</f>
        <v>0</v>
      </c>
    </row>
    <row r="2489" spans="9:17" ht="13.9" x14ac:dyDescent="0.4">
      <c r="I2489" s="1073">
        <f t="shared" si="494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3"/>
        <v>13.28125</v>
      </c>
      <c r="P2489" s="1449">
        <f>N2489</f>
        <v>4</v>
      </c>
      <c r="Q2489" s="1071">
        <f t="shared" si="495"/>
        <v>0</v>
      </c>
    </row>
    <row r="2490" spans="9:17" ht="13.9" x14ac:dyDescent="0.4">
      <c r="I2490" s="1073">
        <f t="shared" si="494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3"/>
        <v>27.608000000000001</v>
      </c>
      <c r="P2490" s="1449">
        <f>N2490</f>
        <v>1.6</v>
      </c>
      <c r="Q2490" s="1071">
        <f t="shared" si="495"/>
        <v>0</v>
      </c>
    </row>
    <row r="2491" spans="9:17" ht="13.9" x14ac:dyDescent="0.4">
      <c r="I2491" s="1073">
        <f t="shared" si="494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3"/>
        <v>0</v>
      </c>
      <c r="P2491" s="160"/>
      <c r="Q2491" s="1071">
        <f t="shared" si="495"/>
        <v>0</v>
      </c>
    </row>
    <row r="2492" spans="9:17" ht="13.9" x14ac:dyDescent="0.4">
      <c r="I2492" s="1073">
        <f t="shared" si="494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3"/>
        <v>0</v>
      </c>
      <c r="P2492" s="160"/>
      <c r="Q2492" s="1071">
        <f t="shared" si="495"/>
        <v>0</v>
      </c>
    </row>
    <row r="2493" spans="9:17" ht="13.9" x14ac:dyDescent="0.4">
      <c r="I2493" s="1073">
        <f t="shared" si="494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3"/>
        <v>0</v>
      </c>
      <c r="P2493" s="160"/>
      <c r="Q2493" s="1071">
        <f t="shared" si="495"/>
        <v>0</v>
      </c>
    </row>
    <row r="2494" spans="9:17" ht="13.9" x14ac:dyDescent="0.4">
      <c r="I2494" s="1073">
        <f t="shared" si="494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3"/>
        <v>0</v>
      </c>
      <c r="P2494" s="160"/>
      <c r="Q2494" s="1071">
        <f t="shared" si="495"/>
        <v>0</v>
      </c>
    </row>
    <row r="2495" spans="9:17" ht="13.9" x14ac:dyDescent="0.4">
      <c r="I2495" s="1073">
        <f t="shared" si="494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3"/>
        <v>0</v>
      </c>
      <c r="P2495" s="160"/>
      <c r="Q2495" s="1071">
        <f t="shared" si="495"/>
        <v>0</v>
      </c>
    </row>
    <row r="2496" spans="9:17" ht="13.9" x14ac:dyDescent="0.4">
      <c r="I2496" s="1073">
        <f t="shared" si="494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3"/>
        <v>0</v>
      </c>
      <c r="P2496" s="160"/>
      <c r="Q2496" s="1071">
        <f t="shared" si="495"/>
        <v>0</v>
      </c>
    </row>
    <row r="2497" spans="9:17" ht="13.9" x14ac:dyDescent="0.4">
      <c r="I2497" s="1073">
        <f t="shared" si="494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3"/>
        <v>0</v>
      </c>
      <c r="P2497" s="160"/>
      <c r="Q2497" s="1071">
        <f t="shared" si="495"/>
        <v>0</v>
      </c>
    </row>
    <row r="2498" spans="9:17" ht="13.9" x14ac:dyDescent="0.4">
      <c r="I2498" s="1073">
        <f t="shared" si="494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3"/>
        <v>0</v>
      </c>
      <c r="P2498" s="160"/>
      <c r="Q2498" s="1071">
        <f t="shared" si="495"/>
        <v>0</v>
      </c>
    </row>
    <row r="2499" spans="9:17" ht="13.9" x14ac:dyDescent="0.4">
      <c r="I2499" s="1073">
        <f t="shared" si="494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3"/>
        <v>0</v>
      </c>
      <c r="P2499" s="160"/>
      <c r="Q2499" s="1071">
        <f t="shared" si="495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6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7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6"/>
        <v>0</v>
      </c>
      <c r="P2505" s="160"/>
      <c r="Q2505" s="1071">
        <f>Q2504</f>
        <v>0</v>
      </c>
    </row>
    <row r="2506" spans="9:17" ht="13.9" x14ac:dyDescent="0.4">
      <c r="I2506" s="1073">
        <f t="shared" si="497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6"/>
        <v>0</v>
      </c>
      <c r="P2506" s="160"/>
      <c r="Q2506" s="1071">
        <f t="shared" ref="Q2506:Q2513" si="498">Q2505</f>
        <v>0</v>
      </c>
    </row>
    <row r="2507" spans="9:17" ht="13.9" x14ac:dyDescent="0.4">
      <c r="I2507" s="1073">
        <f t="shared" si="497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6"/>
        <v>0</v>
      </c>
      <c r="P2507" s="160"/>
      <c r="Q2507" s="1071">
        <f t="shared" si="498"/>
        <v>0</v>
      </c>
    </row>
    <row r="2508" spans="9:17" ht="13.9" x14ac:dyDescent="0.4">
      <c r="I2508" s="1073">
        <f t="shared" si="497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6"/>
        <v>0</v>
      </c>
      <c r="P2508" s="158"/>
      <c r="Q2508" s="1071">
        <f t="shared" si="498"/>
        <v>0</v>
      </c>
    </row>
    <row r="2509" spans="9:17" ht="13.9" x14ac:dyDescent="0.4">
      <c r="I2509" s="1073">
        <f t="shared" si="497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6"/>
        <v>0</v>
      </c>
      <c r="P2509" s="158"/>
      <c r="Q2509" s="1071">
        <f t="shared" si="498"/>
        <v>0</v>
      </c>
    </row>
    <row r="2510" spans="9:17" ht="13.9" x14ac:dyDescent="0.4">
      <c r="I2510" s="1073">
        <f t="shared" si="497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6"/>
        <v>0</v>
      </c>
      <c r="P2510" s="158"/>
      <c r="Q2510" s="1071">
        <f t="shared" si="498"/>
        <v>0</v>
      </c>
    </row>
    <row r="2511" spans="9:17" ht="13.9" x14ac:dyDescent="0.4">
      <c r="I2511" s="1073">
        <f t="shared" si="497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6"/>
        <v>0</v>
      </c>
      <c r="P2511" s="158"/>
      <c r="Q2511" s="1071">
        <f t="shared" si="498"/>
        <v>0</v>
      </c>
    </row>
    <row r="2512" spans="9:17" ht="13.9" x14ac:dyDescent="0.4">
      <c r="I2512" s="1073">
        <f t="shared" si="497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6"/>
        <v>0</v>
      </c>
      <c r="P2512" s="158"/>
      <c r="Q2512" s="1071">
        <f t="shared" si="498"/>
        <v>0</v>
      </c>
    </row>
    <row r="2513" spans="9:17" ht="13.9" x14ac:dyDescent="0.4">
      <c r="I2513" s="1073">
        <f t="shared" si="497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6"/>
        <v>0</v>
      </c>
      <c r="P2513" s="158"/>
      <c r="Q2513" s="1071">
        <f t="shared" si="498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499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0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499"/>
        <v>0</v>
      </c>
      <c r="P2525" s="160"/>
      <c r="Q2525" s="1071">
        <f t="shared" ref="Q2525:Q2530" si="501">Q2524</f>
        <v>0</v>
      </c>
    </row>
    <row r="2526" spans="9:17" ht="13.9" x14ac:dyDescent="0.4">
      <c r="I2526" s="1073">
        <f t="shared" si="500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499"/>
        <v>0</v>
      </c>
      <c r="P2526" s="160"/>
      <c r="Q2526" s="1071">
        <f t="shared" si="501"/>
        <v>0</v>
      </c>
    </row>
    <row r="2527" spans="9:17" ht="13.9" x14ac:dyDescent="0.4">
      <c r="I2527" s="1073">
        <f t="shared" si="500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499"/>
        <v>0</v>
      </c>
      <c r="P2527" s="158"/>
      <c r="Q2527" s="1071">
        <f t="shared" si="501"/>
        <v>0</v>
      </c>
    </row>
    <row r="2528" spans="9:17" ht="13.9" x14ac:dyDescent="0.4">
      <c r="I2528" s="1073">
        <f t="shared" si="500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499"/>
        <v>0</v>
      </c>
      <c r="P2528" s="158"/>
      <c r="Q2528" s="1071">
        <f t="shared" si="501"/>
        <v>0</v>
      </c>
    </row>
    <row r="2529" spans="9:17" ht="13.9" x14ac:dyDescent="0.4">
      <c r="I2529" s="1073">
        <f t="shared" si="500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499"/>
        <v>0</v>
      </c>
      <c r="P2529" s="158"/>
      <c r="Q2529" s="1071">
        <f t="shared" si="501"/>
        <v>0</v>
      </c>
    </row>
    <row r="2530" spans="9:17" ht="13.9" x14ac:dyDescent="0.4">
      <c r="I2530" s="1073">
        <f t="shared" si="500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499"/>
        <v>0</v>
      </c>
      <c r="P2530" s="158"/>
      <c r="Q2530" s="1071">
        <f t="shared" si="501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2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3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2"/>
        <v>0</v>
      </c>
      <c r="P2536" s="160"/>
      <c r="Q2536" s="1071">
        <f t="shared" ref="Q2536:Q2541" si="504">Q2535</f>
        <v>0</v>
      </c>
    </row>
    <row r="2537" spans="9:17" ht="13.9" x14ac:dyDescent="0.4">
      <c r="I2537" s="1073">
        <f t="shared" si="503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2"/>
        <v>0</v>
      </c>
      <c r="P2537" s="160"/>
      <c r="Q2537" s="1071">
        <f t="shared" si="504"/>
        <v>0</v>
      </c>
    </row>
    <row r="2538" spans="9:17" ht="13.9" x14ac:dyDescent="0.4">
      <c r="I2538" s="1073">
        <f t="shared" si="503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2"/>
        <v>0</v>
      </c>
      <c r="P2538" s="160"/>
      <c r="Q2538" s="1071">
        <f t="shared" si="504"/>
        <v>0</v>
      </c>
    </row>
    <row r="2539" spans="9:17" ht="13.9" x14ac:dyDescent="0.4">
      <c r="I2539" s="1073">
        <f t="shared" si="503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2"/>
        <v>0</v>
      </c>
      <c r="P2539" s="160"/>
      <c r="Q2539" s="1071">
        <f t="shared" si="504"/>
        <v>0</v>
      </c>
    </row>
    <row r="2540" spans="9:17" ht="13.9" x14ac:dyDescent="0.4">
      <c r="I2540" s="1073">
        <f t="shared" si="503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2"/>
        <v>0</v>
      </c>
      <c r="P2540" s="158"/>
      <c r="Q2540" s="1071">
        <f t="shared" si="504"/>
        <v>0</v>
      </c>
    </row>
    <row r="2541" spans="9:17" ht="13.9" x14ac:dyDescent="0.4">
      <c r="I2541" s="1073">
        <f t="shared" si="503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2"/>
        <v>0</v>
      </c>
      <c r="P2541" s="158"/>
      <c r="Q2541" s="1071">
        <f t="shared" si="504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5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6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5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6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5"/>
        <v>0.21914062500000001</v>
      </c>
      <c r="P2550" s="160">
        <f>N2550*16</f>
        <v>5.28</v>
      </c>
      <c r="Q2550" s="1071">
        <f t="shared" ref="Q2550:Q2561" si="507">Q2549</f>
        <v>0</v>
      </c>
    </row>
    <row r="2551" spans="9:17" ht="13.9" x14ac:dyDescent="0.4">
      <c r="I2551" s="1073">
        <f t="shared" si="506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5"/>
        <v>108.48</v>
      </c>
      <c r="P2551" s="1449">
        <f>N2551</f>
        <v>32</v>
      </c>
      <c r="Q2551" s="1071">
        <f t="shared" si="507"/>
        <v>0</v>
      </c>
    </row>
    <row r="2552" spans="9:17" ht="13.9" x14ac:dyDescent="0.4">
      <c r="I2552" s="1073">
        <f t="shared" si="506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5"/>
        <v>1.1484375</v>
      </c>
      <c r="P2552" s="160">
        <f>N2552*16</f>
        <v>48</v>
      </c>
      <c r="Q2552" s="1071">
        <f t="shared" si="507"/>
        <v>0</v>
      </c>
    </row>
    <row r="2553" spans="9:17" ht="13.9" x14ac:dyDescent="0.4">
      <c r="I2553" s="1073">
        <f t="shared" si="506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5"/>
        <v>35.396250000000002</v>
      </c>
      <c r="P2553" s="1449">
        <f>N2553</f>
        <v>24</v>
      </c>
      <c r="Q2553" s="1071">
        <f t="shared" si="507"/>
        <v>0</v>
      </c>
    </row>
    <row r="2554" spans="9:17" ht="13.9" x14ac:dyDescent="0.4">
      <c r="I2554" s="1073">
        <f t="shared" si="506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5"/>
        <v>108.48</v>
      </c>
      <c r="P2554" s="1449">
        <f>N2554</f>
        <v>32</v>
      </c>
      <c r="Q2554" s="1071">
        <f t="shared" si="507"/>
        <v>0</v>
      </c>
    </row>
    <row r="2555" spans="9:17" ht="13.9" x14ac:dyDescent="0.4">
      <c r="I2555" s="1073">
        <f t="shared" si="506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5"/>
        <v>0</v>
      </c>
      <c r="P2555" s="160"/>
      <c r="Q2555" s="1071">
        <f t="shared" si="507"/>
        <v>0</v>
      </c>
    </row>
    <row r="2556" spans="9:17" ht="13.9" x14ac:dyDescent="0.4">
      <c r="I2556" s="1073">
        <f t="shared" si="506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5"/>
        <v>0</v>
      </c>
      <c r="P2556" s="160"/>
      <c r="Q2556" s="1071">
        <f t="shared" si="507"/>
        <v>0</v>
      </c>
    </row>
    <row r="2557" spans="9:17" ht="13.9" x14ac:dyDescent="0.4">
      <c r="I2557" s="1073">
        <f t="shared" si="506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5"/>
        <v>0</v>
      </c>
      <c r="P2557" s="160"/>
      <c r="Q2557" s="1071">
        <f t="shared" si="507"/>
        <v>0</v>
      </c>
    </row>
    <row r="2558" spans="9:17" ht="13.9" x14ac:dyDescent="0.4">
      <c r="I2558" s="1073">
        <f t="shared" si="506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5"/>
        <v>0</v>
      </c>
      <c r="P2558" s="160"/>
      <c r="Q2558" s="1071">
        <f t="shared" si="507"/>
        <v>0</v>
      </c>
    </row>
    <row r="2559" spans="9:17" ht="13.9" x14ac:dyDescent="0.4">
      <c r="I2559" s="1073">
        <f t="shared" si="506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5"/>
        <v>0</v>
      </c>
      <c r="P2559" s="160"/>
      <c r="Q2559" s="1071">
        <f t="shared" si="507"/>
        <v>0</v>
      </c>
    </row>
    <row r="2560" spans="9:17" ht="13.9" x14ac:dyDescent="0.4">
      <c r="I2560" s="1073">
        <f t="shared" si="506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5"/>
        <v>0</v>
      </c>
      <c r="P2560" s="160"/>
      <c r="Q2560" s="1071">
        <f t="shared" si="507"/>
        <v>0</v>
      </c>
    </row>
    <row r="2561" spans="9:17" ht="13.9" x14ac:dyDescent="0.4">
      <c r="I2561" s="1073">
        <f t="shared" si="506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5"/>
        <v>0</v>
      </c>
      <c r="P2561" s="160"/>
      <c r="Q2561" s="1071">
        <f t="shared" si="507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8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09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8"/>
        <v>0</v>
      </c>
      <c r="P2567" s="160"/>
      <c r="Q2567" s="1071">
        <f>Q2566</f>
        <v>0</v>
      </c>
    </row>
    <row r="2568" spans="9:17" ht="13.9" x14ac:dyDescent="0.4">
      <c r="I2568" s="1073">
        <f t="shared" si="509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8"/>
        <v>0</v>
      </c>
      <c r="P2568" s="160"/>
      <c r="Q2568" s="1071">
        <f t="shared" ref="Q2568:Q2575" si="510">Q2567</f>
        <v>0</v>
      </c>
    </row>
    <row r="2569" spans="9:17" ht="13.9" x14ac:dyDescent="0.4">
      <c r="I2569" s="1073">
        <f t="shared" si="509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8"/>
        <v>0</v>
      </c>
      <c r="P2569" s="160"/>
      <c r="Q2569" s="1071">
        <f t="shared" si="510"/>
        <v>0</v>
      </c>
    </row>
    <row r="2570" spans="9:17" ht="13.9" x14ac:dyDescent="0.4">
      <c r="I2570" s="1073">
        <f t="shared" si="509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8"/>
        <v>0</v>
      </c>
      <c r="P2570" s="158"/>
      <c r="Q2570" s="1071">
        <f t="shared" si="510"/>
        <v>0</v>
      </c>
    </row>
    <row r="2571" spans="9:17" ht="13.9" x14ac:dyDescent="0.4">
      <c r="I2571" s="1073">
        <f t="shared" si="509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8"/>
        <v>0</v>
      </c>
      <c r="P2571" s="158"/>
      <c r="Q2571" s="1071">
        <f t="shared" si="510"/>
        <v>0</v>
      </c>
    </row>
    <row r="2572" spans="9:17" ht="13.9" x14ac:dyDescent="0.4">
      <c r="I2572" s="1073">
        <f t="shared" si="509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8"/>
        <v>0</v>
      </c>
      <c r="P2572" s="158"/>
      <c r="Q2572" s="1071">
        <f t="shared" si="510"/>
        <v>0</v>
      </c>
    </row>
    <row r="2573" spans="9:17" ht="13.9" x14ac:dyDescent="0.4">
      <c r="I2573" s="1073">
        <f t="shared" si="509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8"/>
        <v>0</v>
      </c>
      <c r="P2573" s="158"/>
      <c r="Q2573" s="1071">
        <f t="shared" si="510"/>
        <v>0</v>
      </c>
    </row>
    <row r="2574" spans="9:17" ht="13.9" x14ac:dyDescent="0.4">
      <c r="I2574" s="1073">
        <f t="shared" si="509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8"/>
        <v>0</v>
      </c>
      <c r="P2574" s="158"/>
      <c r="Q2574" s="1071">
        <f t="shared" si="510"/>
        <v>0</v>
      </c>
    </row>
    <row r="2575" spans="9:17" ht="13.9" x14ac:dyDescent="0.4">
      <c r="I2575" s="1073">
        <f t="shared" si="509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8"/>
        <v>0</v>
      </c>
      <c r="P2575" s="158"/>
      <c r="Q2575" s="1071">
        <f t="shared" si="510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1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2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1"/>
        <v>0</v>
      </c>
      <c r="P2587" s="160"/>
      <c r="Q2587" s="1071">
        <f t="shared" ref="Q2587:Q2592" si="513">Q2586</f>
        <v>0</v>
      </c>
    </row>
    <row r="2588" spans="9:17" ht="13.9" x14ac:dyDescent="0.4">
      <c r="I2588" s="1073">
        <f t="shared" si="512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1"/>
        <v>0</v>
      </c>
      <c r="P2588" s="160"/>
      <c r="Q2588" s="1071">
        <f t="shared" si="513"/>
        <v>0</v>
      </c>
    </row>
    <row r="2589" spans="9:17" ht="13.9" x14ac:dyDescent="0.4">
      <c r="I2589" s="1073">
        <f t="shared" si="512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1"/>
        <v>0</v>
      </c>
      <c r="P2589" s="158"/>
      <c r="Q2589" s="1071">
        <f t="shared" si="513"/>
        <v>0</v>
      </c>
    </row>
    <row r="2590" spans="9:17" ht="13.9" x14ac:dyDescent="0.4">
      <c r="I2590" s="1073">
        <f t="shared" si="512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1"/>
        <v>0</v>
      </c>
      <c r="P2590" s="158"/>
      <c r="Q2590" s="1071">
        <f t="shared" si="513"/>
        <v>0</v>
      </c>
    </row>
    <row r="2591" spans="9:17" ht="13.9" x14ac:dyDescent="0.4">
      <c r="I2591" s="1073">
        <f t="shared" si="512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1"/>
        <v>0</v>
      </c>
      <c r="P2591" s="158"/>
      <c r="Q2591" s="1071">
        <f t="shared" si="513"/>
        <v>0</v>
      </c>
    </row>
    <row r="2592" spans="9:17" ht="13.9" x14ac:dyDescent="0.4">
      <c r="I2592" s="1073">
        <f t="shared" si="512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1"/>
        <v>0</v>
      </c>
      <c r="P2592" s="158"/>
      <c r="Q2592" s="1071">
        <f t="shared" si="513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4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5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4"/>
        <v>0</v>
      </c>
      <c r="P2598" s="160"/>
      <c r="Q2598" s="1071">
        <f t="shared" ref="Q2598:Q2603" si="516">Q2597</f>
        <v>0</v>
      </c>
    </row>
    <row r="2599" spans="9:17" ht="13.9" x14ac:dyDescent="0.4">
      <c r="I2599" s="1073">
        <f t="shared" si="515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4"/>
        <v>0</v>
      </c>
      <c r="P2599" s="160"/>
      <c r="Q2599" s="1071">
        <f t="shared" si="516"/>
        <v>0</v>
      </c>
    </row>
    <row r="2600" spans="9:17" ht="13.9" x14ac:dyDescent="0.4">
      <c r="I2600" s="1073">
        <f t="shared" si="515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4"/>
        <v>0</v>
      </c>
      <c r="P2600" s="160"/>
      <c r="Q2600" s="1071">
        <f t="shared" si="516"/>
        <v>0</v>
      </c>
    </row>
    <row r="2601" spans="9:17" ht="13.9" x14ac:dyDescent="0.4">
      <c r="I2601" s="1073">
        <f t="shared" si="515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4"/>
        <v>0</v>
      </c>
      <c r="P2601" s="160"/>
      <c r="Q2601" s="1071">
        <f t="shared" si="516"/>
        <v>0</v>
      </c>
    </row>
    <row r="2602" spans="9:17" ht="13.9" x14ac:dyDescent="0.4">
      <c r="I2602" s="1073">
        <f t="shared" si="515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4"/>
        <v>0</v>
      </c>
      <c r="P2602" s="158"/>
      <c r="Q2602" s="1071">
        <f t="shared" si="516"/>
        <v>0</v>
      </c>
    </row>
    <row r="2603" spans="9:17" ht="13.9" x14ac:dyDescent="0.4">
      <c r="I2603" s="1073">
        <f t="shared" si="515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4"/>
        <v>0</v>
      </c>
      <c r="P2603" s="158"/>
      <c r="Q2603" s="1071">
        <f t="shared" si="516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7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8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7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8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7"/>
        <v>110.432</v>
      </c>
      <c r="P2612" s="1449">
        <f>N2612</f>
        <v>6.4</v>
      </c>
      <c r="Q2612" s="1071">
        <f t="shared" ref="Q2612:Q2623" si="519">Q2611</f>
        <v>0</v>
      </c>
    </row>
    <row r="2613" spans="9:17" ht="13.9" x14ac:dyDescent="0.4">
      <c r="I2613" s="1073">
        <f t="shared" si="518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7"/>
        <v>13.28125</v>
      </c>
      <c r="P2613" s="1449">
        <f>N2613</f>
        <v>4</v>
      </c>
      <c r="Q2613" s="1071">
        <f t="shared" si="519"/>
        <v>0</v>
      </c>
    </row>
    <row r="2614" spans="9:17" ht="13.9" x14ac:dyDescent="0.4">
      <c r="I2614" s="1073">
        <f t="shared" si="518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7"/>
        <v>27.608000000000001</v>
      </c>
      <c r="P2614" s="1449">
        <f>N2614</f>
        <v>1.6</v>
      </c>
      <c r="Q2614" s="1071">
        <f t="shared" si="519"/>
        <v>0</v>
      </c>
    </row>
    <row r="2615" spans="9:17" ht="13.9" x14ac:dyDescent="0.4">
      <c r="I2615" s="1073">
        <f t="shared" si="518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7"/>
        <v>0</v>
      </c>
      <c r="P2615" s="160"/>
      <c r="Q2615" s="1071">
        <f t="shared" si="519"/>
        <v>0</v>
      </c>
    </row>
    <row r="2616" spans="9:17" ht="13.9" x14ac:dyDescent="0.4">
      <c r="I2616" s="1073">
        <f t="shared" si="518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7"/>
        <v>0</v>
      </c>
      <c r="P2616" s="160"/>
      <c r="Q2616" s="1071">
        <f t="shared" si="519"/>
        <v>0</v>
      </c>
    </row>
    <row r="2617" spans="9:17" ht="13.9" x14ac:dyDescent="0.4">
      <c r="I2617" s="1073">
        <f t="shared" si="518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7"/>
        <v>0</v>
      </c>
      <c r="P2617" s="160"/>
      <c r="Q2617" s="1071">
        <f t="shared" si="519"/>
        <v>0</v>
      </c>
    </row>
    <row r="2618" spans="9:17" ht="13.9" x14ac:dyDescent="0.4">
      <c r="I2618" s="1073">
        <f t="shared" si="518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7"/>
        <v>0</v>
      </c>
      <c r="P2618" s="160"/>
      <c r="Q2618" s="1071">
        <f t="shared" si="519"/>
        <v>0</v>
      </c>
    </row>
    <row r="2619" spans="9:17" ht="13.9" x14ac:dyDescent="0.4">
      <c r="I2619" s="1073">
        <f t="shared" si="518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7"/>
        <v>0</v>
      </c>
      <c r="P2619" s="160"/>
      <c r="Q2619" s="1071">
        <f t="shared" si="519"/>
        <v>0</v>
      </c>
    </row>
    <row r="2620" spans="9:17" ht="13.9" x14ac:dyDescent="0.4">
      <c r="I2620" s="1073">
        <f t="shared" si="518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7"/>
        <v>0</v>
      </c>
      <c r="P2620" s="160"/>
      <c r="Q2620" s="1071">
        <f t="shared" si="519"/>
        <v>0</v>
      </c>
    </row>
    <row r="2621" spans="9:17" ht="13.9" x14ac:dyDescent="0.4">
      <c r="I2621" s="1073">
        <f t="shared" si="518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7"/>
        <v>0</v>
      </c>
      <c r="P2621" s="160"/>
      <c r="Q2621" s="1071">
        <f t="shared" si="519"/>
        <v>0</v>
      </c>
    </row>
    <row r="2622" spans="9:17" ht="13.9" x14ac:dyDescent="0.4">
      <c r="I2622" s="1073">
        <f t="shared" si="518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7"/>
        <v>0</v>
      </c>
      <c r="P2622" s="160"/>
      <c r="Q2622" s="1071">
        <f t="shared" si="519"/>
        <v>0</v>
      </c>
    </row>
    <row r="2623" spans="9:17" ht="13.9" x14ac:dyDescent="0.4">
      <c r="I2623" s="1073">
        <f t="shared" si="518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7"/>
        <v>0</v>
      </c>
      <c r="P2623" s="160"/>
      <c r="Q2623" s="1071">
        <f t="shared" si="519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0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1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0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1"/>
        <v>0</v>
      </c>
      <c r="P2630" s="160"/>
      <c r="Q2630" s="1071">
        <f t="shared" ref="Q2630:Q2637" si="522">Q2629</f>
        <v>0</v>
      </c>
    </row>
    <row r="2631" spans="9:17" ht="13.9" x14ac:dyDescent="0.4">
      <c r="I2631" s="1073">
        <f t="shared" si="520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1"/>
        <v>0</v>
      </c>
      <c r="P2631" s="160"/>
      <c r="Q2631" s="1071">
        <f t="shared" si="522"/>
        <v>0</v>
      </c>
    </row>
    <row r="2632" spans="9:17" ht="13.9" x14ac:dyDescent="0.4">
      <c r="I2632" s="1073">
        <f t="shared" si="520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1"/>
        <v>0</v>
      </c>
      <c r="P2632" s="158"/>
      <c r="Q2632" s="1071">
        <f t="shared" si="522"/>
        <v>0</v>
      </c>
    </row>
    <row r="2633" spans="9:17" ht="13.9" x14ac:dyDescent="0.4">
      <c r="I2633" s="1073">
        <f t="shared" si="520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1"/>
        <v>0</v>
      </c>
      <c r="P2633" s="158"/>
      <c r="Q2633" s="1071">
        <f t="shared" si="522"/>
        <v>0</v>
      </c>
    </row>
    <row r="2634" spans="9:17" ht="13.9" x14ac:dyDescent="0.4">
      <c r="I2634" s="1073">
        <f t="shared" si="520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1"/>
        <v>0</v>
      </c>
      <c r="P2634" s="158"/>
      <c r="Q2634" s="1071">
        <f t="shared" si="522"/>
        <v>0</v>
      </c>
    </row>
    <row r="2635" spans="9:17" ht="13.9" x14ac:dyDescent="0.4">
      <c r="I2635" s="1073">
        <f t="shared" si="520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1"/>
        <v>0</v>
      </c>
      <c r="P2635" s="158"/>
      <c r="Q2635" s="1071">
        <f t="shared" si="522"/>
        <v>0</v>
      </c>
    </row>
    <row r="2636" spans="9:17" ht="13.9" x14ac:dyDescent="0.4">
      <c r="I2636" s="1073">
        <f t="shared" si="520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1"/>
        <v>0</v>
      </c>
      <c r="P2636" s="158"/>
      <c r="Q2636" s="1071">
        <f t="shared" si="522"/>
        <v>0</v>
      </c>
    </row>
    <row r="2637" spans="9:17" ht="13.9" x14ac:dyDescent="0.4">
      <c r="I2637" s="1073">
        <f t="shared" si="520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1"/>
        <v>0</v>
      </c>
      <c r="P2637" s="158"/>
      <c r="Q2637" s="1071">
        <f t="shared" si="522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3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4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3"/>
        <v>0</v>
      </c>
      <c r="P2649" s="160"/>
      <c r="Q2649" s="1071">
        <f t="shared" ref="Q2649:Q2654" si="525">Q2648</f>
        <v>0</v>
      </c>
    </row>
    <row r="2650" spans="9:17" ht="13.9" x14ac:dyDescent="0.4">
      <c r="I2650" s="1073">
        <f t="shared" si="524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3"/>
        <v>0</v>
      </c>
      <c r="P2650" s="160"/>
      <c r="Q2650" s="1071">
        <f t="shared" si="525"/>
        <v>0</v>
      </c>
    </row>
    <row r="2651" spans="9:17" ht="13.9" x14ac:dyDescent="0.4">
      <c r="I2651" s="1073">
        <f t="shared" si="524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3"/>
        <v>0</v>
      </c>
      <c r="P2651" s="158"/>
      <c r="Q2651" s="1071">
        <f t="shared" si="525"/>
        <v>0</v>
      </c>
    </row>
    <row r="2652" spans="9:17" ht="13.9" x14ac:dyDescent="0.4">
      <c r="I2652" s="1073">
        <f t="shared" si="524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3"/>
        <v>0</v>
      </c>
      <c r="P2652" s="158"/>
      <c r="Q2652" s="1071">
        <f t="shared" si="525"/>
        <v>0</v>
      </c>
    </row>
    <row r="2653" spans="9:17" ht="13.9" x14ac:dyDescent="0.4">
      <c r="I2653" s="1073">
        <f t="shared" si="524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3"/>
        <v>0</v>
      </c>
      <c r="P2653" s="158"/>
      <c r="Q2653" s="1071">
        <f t="shared" si="525"/>
        <v>0</v>
      </c>
    </row>
    <row r="2654" spans="9:17" ht="13.9" x14ac:dyDescent="0.4">
      <c r="I2654" s="1073">
        <f t="shared" si="524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3"/>
        <v>0</v>
      </c>
      <c r="P2654" s="158"/>
      <c r="Q2654" s="1071">
        <f t="shared" si="525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6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7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6"/>
        <v>0</v>
      </c>
      <c r="P2660" s="160"/>
      <c r="Q2660" s="1071">
        <f t="shared" ref="Q2660:Q2665" si="528">Q2659</f>
        <v>0</v>
      </c>
    </row>
    <row r="2661" spans="9:17" ht="13.9" x14ac:dyDescent="0.4">
      <c r="I2661" s="1073">
        <f t="shared" si="527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6"/>
        <v>0</v>
      </c>
      <c r="P2661" s="160"/>
      <c r="Q2661" s="1071">
        <f t="shared" si="528"/>
        <v>0</v>
      </c>
    </row>
    <row r="2662" spans="9:17" ht="13.9" x14ac:dyDescent="0.4">
      <c r="I2662" s="1073">
        <f t="shared" si="527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6"/>
        <v>0</v>
      </c>
      <c r="P2662" s="160"/>
      <c r="Q2662" s="1071">
        <f t="shared" si="528"/>
        <v>0</v>
      </c>
    </row>
    <row r="2663" spans="9:17" ht="13.9" x14ac:dyDescent="0.4">
      <c r="I2663" s="1073">
        <f t="shared" si="527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6"/>
        <v>0</v>
      </c>
      <c r="P2663" s="160"/>
      <c r="Q2663" s="1071">
        <f t="shared" si="528"/>
        <v>0</v>
      </c>
    </row>
    <row r="2664" spans="9:17" ht="13.9" x14ac:dyDescent="0.4">
      <c r="I2664" s="1073">
        <f t="shared" si="527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6"/>
        <v>0</v>
      </c>
      <c r="P2664" s="158"/>
      <c r="Q2664" s="1071">
        <f t="shared" si="528"/>
        <v>0</v>
      </c>
    </row>
    <row r="2665" spans="9:17" ht="13.9" x14ac:dyDescent="0.4">
      <c r="I2665" s="1073">
        <f t="shared" si="527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6"/>
        <v>0</v>
      </c>
      <c r="P2665" s="158"/>
      <c r="Q2665" s="1071">
        <f t="shared" si="528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29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0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29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0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29"/>
        <v>4.5</v>
      </c>
      <c r="P2674" s="160">
        <f>M2674/16</f>
        <v>8.7890625E-3</v>
      </c>
      <c r="Q2674" s="1071">
        <f t="shared" ref="Q2674:Q2685" si="531">Q2673</f>
        <v>0</v>
      </c>
    </row>
    <row r="2675" spans="9:17" ht="13.9" x14ac:dyDescent="0.4">
      <c r="I2675" s="1073">
        <f t="shared" si="530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29"/>
        <v>20.100000000000001</v>
      </c>
      <c r="P2675" s="160">
        <f>M2675</f>
        <v>6.7</v>
      </c>
      <c r="Q2675" s="1071">
        <f t="shared" si="531"/>
        <v>0</v>
      </c>
    </row>
    <row r="2676" spans="9:17" ht="13.9" x14ac:dyDescent="0.4">
      <c r="I2676" s="1073">
        <f t="shared" si="530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29"/>
        <v>5.0859375</v>
      </c>
      <c r="P2676" s="160">
        <f>M2676</f>
        <v>0.328125</v>
      </c>
      <c r="Q2676" s="1071">
        <f t="shared" si="531"/>
        <v>0</v>
      </c>
    </row>
    <row r="2677" spans="9:17" ht="13.9" x14ac:dyDescent="0.4">
      <c r="I2677" s="1073">
        <f t="shared" si="530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29"/>
        <v>31.950000000000003</v>
      </c>
      <c r="P2677" s="160">
        <f>M2677/32</f>
        <v>1.0400390625E-2</v>
      </c>
      <c r="Q2677" s="1071">
        <f t="shared" si="531"/>
        <v>0</v>
      </c>
    </row>
    <row r="2678" spans="9:17" ht="13.9" x14ac:dyDescent="0.4">
      <c r="I2678" s="1073">
        <f t="shared" si="530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29"/>
        <v>5.0859375</v>
      </c>
      <c r="P2678" s="160">
        <f>M2678</f>
        <v>0.328125</v>
      </c>
      <c r="Q2678" s="1071">
        <f t="shared" si="531"/>
        <v>0</v>
      </c>
    </row>
    <row r="2679" spans="9:17" ht="13.9" x14ac:dyDescent="0.4">
      <c r="I2679" s="1073">
        <f t="shared" si="530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29"/>
        <v>25.350937500000001</v>
      </c>
      <c r="P2679" s="160">
        <f>M2679</f>
        <v>2.1125781250000002</v>
      </c>
      <c r="Q2679" s="1071">
        <f t="shared" si="531"/>
        <v>0</v>
      </c>
    </row>
    <row r="2680" spans="9:17" ht="13.9" x14ac:dyDescent="0.4">
      <c r="I2680" s="1073">
        <f t="shared" si="530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29"/>
        <v>0</v>
      </c>
      <c r="P2680" s="160"/>
      <c r="Q2680" s="1071">
        <f t="shared" si="531"/>
        <v>0</v>
      </c>
    </row>
    <row r="2681" spans="9:17" ht="13.9" x14ac:dyDescent="0.4">
      <c r="I2681" s="1073">
        <f t="shared" si="530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29"/>
        <v>0</v>
      </c>
      <c r="P2681" s="160"/>
      <c r="Q2681" s="1071">
        <f t="shared" si="531"/>
        <v>0</v>
      </c>
    </row>
    <row r="2682" spans="9:17" ht="13.9" x14ac:dyDescent="0.4">
      <c r="I2682" s="1073">
        <f t="shared" si="530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29"/>
        <v>0</v>
      </c>
      <c r="P2682" s="160"/>
      <c r="Q2682" s="1071">
        <f t="shared" si="531"/>
        <v>0</v>
      </c>
    </row>
    <row r="2683" spans="9:17" ht="13.9" x14ac:dyDescent="0.4">
      <c r="I2683" s="1073">
        <f t="shared" si="530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29"/>
        <v>0</v>
      </c>
      <c r="P2683" s="160"/>
      <c r="Q2683" s="1071">
        <f t="shared" si="531"/>
        <v>0</v>
      </c>
    </row>
    <row r="2684" spans="9:17" ht="13.9" x14ac:dyDescent="0.4">
      <c r="I2684" s="1073">
        <f t="shared" si="530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29"/>
        <v>0</v>
      </c>
      <c r="P2684" s="160"/>
      <c r="Q2684" s="1071">
        <f t="shared" si="531"/>
        <v>0</v>
      </c>
    </row>
    <row r="2685" spans="9:17" ht="13.9" x14ac:dyDescent="0.4">
      <c r="I2685" s="1073">
        <f t="shared" si="530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29"/>
        <v>0</v>
      </c>
      <c r="P2685" s="160"/>
      <c r="Q2685" s="1071">
        <f t="shared" si="531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2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3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2"/>
        <v>0</v>
      </c>
      <c r="P2691" s="160"/>
      <c r="Q2691" s="1071">
        <f>Q2690</f>
        <v>0</v>
      </c>
    </row>
    <row r="2692" spans="9:17" ht="13.9" x14ac:dyDescent="0.4">
      <c r="I2692" s="1073">
        <f t="shared" si="533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2"/>
        <v>0</v>
      </c>
      <c r="P2692" s="160"/>
      <c r="Q2692" s="1071">
        <f t="shared" ref="Q2692:Q2699" si="534">Q2691</f>
        <v>0</v>
      </c>
    </row>
    <row r="2693" spans="9:17" ht="13.9" x14ac:dyDescent="0.4">
      <c r="I2693" s="1073">
        <f t="shared" si="533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2"/>
        <v>0</v>
      </c>
      <c r="P2693" s="160"/>
      <c r="Q2693" s="1071">
        <f t="shared" si="534"/>
        <v>0</v>
      </c>
    </row>
    <row r="2694" spans="9:17" ht="13.9" x14ac:dyDescent="0.4">
      <c r="I2694" s="1073">
        <f t="shared" si="533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2"/>
        <v>0</v>
      </c>
      <c r="P2694" s="158"/>
      <c r="Q2694" s="1071">
        <f t="shared" si="534"/>
        <v>0</v>
      </c>
    </row>
    <row r="2695" spans="9:17" ht="13.9" x14ac:dyDescent="0.4">
      <c r="I2695" s="1073">
        <f t="shared" si="533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2"/>
        <v>0</v>
      </c>
      <c r="P2695" s="158"/>
      <c r="Q2695" s="1071">
        <f t="shared" si="534"/>
        <v>0</v>
      </c>
    </row>
    <row r="2696" spans="9:17" ht="13.9" x14ac:dyDescent="0.4">
      <c r="I2696" s="1073">
        <f t="shared" si="533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2"/>
        <v>0</v>
      </c>
      <c r="P2696" s="158"/>
      <c r="Q2696" s="1071">
        <f t="shared" si="534"/>
        <v>0</v>
      </c>
    </row>
    <row r="2697" spans="9:17" ht="13.9" x14ac:dyDescent="0.4">
      <c r="I2697" s="1073">
        <f t="shared" si="533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2"/>
        <v>0</v>
      </c>
      <c r="P2697" s="158"/>
      <c r="Q2697" s="1071">
        <f t="shared" si="534"/>
        <v>0</v>
      </c>
    </row>
    <row r="2698" spans="9:17" ht="13.9" x14ac:dyDescent="0.4">
      <c r="I2698" s="1073">
        <f t="shared" si="533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2"/>
        <v>0</v>
      </c>
      <c r="P2698" s="158"/>
      <c r="Q2698" s="1071">
        <f t="shared" si="534"/>
        <v>0</v>
      </c>
    </row>
    <row r="2699" spans="9:17" ht="13.9" x14ac:dyDescent="0.4">
      <c r="I2699" s="1073">
        <f t="shared" si="533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2"/>
        <v>0</v>
      </c>
      <c r="P2699" s="158"/>
      <c r="Q2699" s="1071">
        <f t="shared" si="534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5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6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5"/>
        <v>0</v>
      </c>
      <c r="P2711" s="160"/>
      <c r="Q2711" s="1071">
        <f t="shared" ref="Q2711:Q2716" si="537">Q2710</f>
        <v>0</v>
      </c>
    </row>
    <row r="2712" spans="9:17" ht="13.9" x14ac:dyDescent="0.4">
      <c r="I2712" s="1073">
        <f t="shared" si="536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5"/>
        <v>0</v>
      </c>
      <c r="P2712" s="160"/>
      <c r="Q2712" s="1071">
        <f t="shared" si="537"/>
        <v>0</v>
      </c>
    </row>
    <row r="2713" spans="9:17" ht="13.9" x14ac:dyDescent="0.4">
      <c r="I2713" s="1073">
        <f t="shared" si="536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5"/>
        <v>0</v>
      </c>
      <c r="P2713" s="158"/>
      <c r="Q2713" s="1071">
        <f t="shared" si="537"/>
        <v>0</v>
      </c>
    </row>
    <row r="2714" spans="9:17" ht="13.9" x14ac:dyDescent="0.4">
      <c r="I2714" s="1073">
        <f t="shared" si="536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5"/>
        <v>0</v>
      </c>
      <c r="P2714" s="158"/>
      <c r="Q2714" s="1071">
        <f t="shared" si="537"/>
        <v>0</v>
      </c>
    </row>
    <row r="2715" spans="9:17" ht="13.9" x14ac:dyDescent="0.4">
      <c r="I2715" s="1073">
        <f t="shared" si="536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5"/>
        <v>0</v>
      </c>
      <c r="P2715" s="158"/>
      <c r="Q2715" s="1071">
        <f t="shared" si="537"/>
        <v>0</v>
      </c>
    </row>
    <row r="2716" spans="9:17" ht="13.9" x14ac:dyDescent="0.4">
      <c r="I2716" s="1073">
        <f t="shared" si="536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5"/>
        <v>0</v>
      </c>
      <c r="P2716" s="158"/>
      <c r="Q2716" s="1071">
        <f t="shared" si="537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8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39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8"/>
        <v>0</v>
      </c>
      <c r="P2722" s="160"/>
      <c r="Q2722" s="1071">
        <f t="shared" ref="Q2722:Q2727" si="540">Q2721</f>
        <v>0</v>
      </c>
    </row>
    <row r="2723" spans="9:17" ht="13.9" x14ac:dyDescent="0.4">
      <c r="I2723" s="1073">
        <f t="shared" si="539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8"/>
        <v>0</v>
      </c>
      <c r="P2723" s="160"/>
      <c r="Q2723" s="1071">
        <f t="shared" si="540"/>
        <v>0</v>
      </c>
    </row>
    <row r="2724" spans="9:17" ht="13.9" x14ac:dyDescent="0.4">
      <c r="I2724" s="1073">
        <f t="shared" si="539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8"/>
        <v>0</v>
      </c>
      <c r="P2724" s="160"/>
      <c r="Q2724" s="1071">
        <f t="shared" si="540"/>
        <v>0</v>
      </c>
    </row>
    <row r="2725" spans="9:17" ht="13.9" x14ac:dyDescent="0.4">
      <c r="I2725" s="1073">
        <f t="shared" si="539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8"/>
        <v>0</v>
      </c>
      <c r="P2725" s="160"/>
      <c r="Q2725" s="1071">
        <f t="shared" si="540"/>
        <v>0</v>
      </c>
    </row>
    <row r="2726" spans="9:17" ht="13.9" x14ac:dyDescent="0.4">
      <c r="I2726" s="1073">
        <f t="shared" si="539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8"/>
        <v>0</v>
      </c>
      <c r="P2726" s="158"/>
      <c r="Q2726" s="1071">
        <f t="shared" si="540"/>
        <v>0</v>
      </c>
    </row>
    <row r="2727" spans="9:17" ht="13.9" x14ac:dyDescent="0.4">
      <c r="I2727" s="1073">
        <f t="shared" si="539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8"/>
        <v>0</v>
      </c>
      <c r="P2727" s="158"/>
      <c r="Q2727" s="1071">
        <f t="shared" si="540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1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2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1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2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1"/>
        <v>4.5</v>
      </c>
      <c r="P2736" s="160"/>
      <c r="Q2736" s="1071">
        <f t="shared" ref="Q2736:Q2747" si="543">Q2735</f>
        <v>0</v>
      </c>
    </row>
    <row r="2737" spans="9:17" ht="13.9" x14ac:dyDescent="0.4">
      <c r="I2737" s="1073">
        <f t="shared" si="542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1"/>
        <v>20.100000000000001</v>
      </c>
      <c r="P2737" s="160"/>
      <c r="Q2737" s="1071">
        <f t="shared" si="543"/>
        <v>0</v>
      </c>
    </row>
    <row r="2738" spans="9:17" ht="13.9" x14ac:dyDescent="0.4">
      <c r="I2738" s="1073">
        <f t="shared" si="542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1"/>
        <v>5.5703125</v>
      </c>
      <c r="P2738" s="160"/>
      <c r="Q2738" s="1071">
        <f t="shared" si="543"/>
        <v>0</v>
      </c>
    </row>
    <row r="2739" spans="9:17" ht="13.9" x14ac:dyDescent="0.4">
      <c r="I2739" s="1073">
        <f t="shared" si="542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1"/>
        <v>21.454999999999998</v>
      </c>
      <c r="P2739" s="160"/>
      <c r="Q2739" s="1071">
        <f t="shared" si="543"/>
        <v>0</v>
      </c>
    </row>
    <row r="2740" spans="9:17" ht="13.9" x14ac:dyDescent="0.4">
      <c r="I2740" s="1073">
        <f t="shared" si="542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1"/>
        <v>10.625</v>
      </c>
      <c r="P2740" s="160"/>
      <c r="Q2740" s="1071">
        <f t="shared" si="543"/>
        <v>0</v>
      </c>
    </row>
    <row r="2741" spans="9:17" ht="13.9" x14ac:dyDescent="0.4">
      <c r="I2741" s="1073">
        <f t="shared" si="542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1"/>
        <v>5.5703125</v>
      </c>
      <c r="P2741" s="160"/>
      <c r="Q2741" s="1071">
        <f t="shared" si="543"/>
        <v>0</v>
      </c>
    </row>
    <row r="2742" spans="9:17" ht="13.9" x14ac:dyDescent="0.4">
      <c r="I2742" s="1073">
        <f t="shared" si="542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1"/>
        <v>25.350937500000001</v>
      </c>
      <c r="P2742" s="160"/>
      <c r="Q2742" s="1071">
        <f t="shared" si="543"/>
        <v>0</v>
      </c>
    </row>
    <row r="2743" spans="9:17" ht="13.9" x14ac:dyDescent="0.4">
      <c r="I2743" s="1073">
        <f t="shared" si="542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1"/>
        <v>0</v>
      </c>
      <c r="P2743" s="160"/>
      <c r="Q2743" s="1071">
        <f t="shared" si="543"/>
        <v>0</v>
      </c>
    </row>
    <row r="2744" spans="9:17" ht="13.9" x14ac:dyDescent="0.4">
      <c r="I2744" s="1073">
        <f t="shared" si="542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1"/>
        <v>0</v>
      </c>
      <c r="P2744" s="160"/>
      <c r="Q2744" s="1071">
        <f t="shared" si="543"/>
        <v>0</v>
      </c>
    </row>
    <row r="2745" spans="9:17" ht="13.9" x14ac:dyDescent="0.4">
      <c r="I2745" s="1073">
        <f t="shared" si="542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1"/>
        <v>0</v>
      </c>
      <c r="P2745" s="160"/>
      <c r="Q2745" s="1071">
        <f t="shared" si="543"/>
        <v>0</v>
      </c>
    </row>
    <row r="2746" spans="9:17" ht="13.9" x14ac:dyDescent="0.4">
      <c r="I2746" s="1073">
        <f t="shared" si="542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1"/>
        <v>0</v>
      </c>
      <c r="P2746" s="160"/>
      <c r="Q2746" s="1071">
        <f t="shared" si="543"/>
        <v>0</v>
      </c>
    </row>
    <row r="2747" spans="9:17" ht="13.9" x14ac:dyDescent="0.4">
      <c r="I2747" s="1073">
        <f t="shared" si="542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1"/>
        <v>0</v>
      </c>
      <c r="P2747" s="160"/>
      <c r="Q2747" s="1071">
        <f t="shared" si="543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4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5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4"/>
        <v>0</v>
      </c>
      <c r="P2753" s="160"/>
      <c r="Q2753" s="1071">
        <f>Q2752</f>
        <v>0</v>
      </c>
    </row>
    <row r="2754" spans="9:17" ht="13.9" x14ac:dyDescent="0.4">
      <c r="I2754" s="1073">
        <f t="shared" si="545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4"/>
        <v>0</v>
      </c>
      <c r="P2754" s="160"/>
      <c r="Q2754" s="1071">
        <f t="shared" ref="Q2754:Q2761" si="546">Q2753</f>
        <v>0</v>
      </c>
    </row>
    <row r="2755" spans="9:17" ht="13.9" x14ac:dyDescent="0.4">
      <c r="I2755" s="1073">
        <f t="shared" si="545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4"/>
        <v>0</v>
      </c>
      <c r="P2755" s="160"/>
      <c r="Q2755" s="1071">
        <f t="shared" si="546"/>
        <v>0</v>
      </c>
    </row>
    <row r="2756" spans="9:17" ht="13.9" x14ac:dyDescent="0.4">
      <c r="I2756" s="1073">
        <f t="shared" si="545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4"/>
        <v>0</v>
      </c>
      <c r="P2756" s="158"/>
      <c r="Q2756" s="1071">
        <f t="shared" si="546"/>
        <v>0</v>
      </c>
    </row>
    <row r="2757" spans="9:17" ht="13.9" x14ac:dyDescent="0.4">
      <c r="I2757" s="1073">
        <f t="shared" si="545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4"/>
        <v>0</v>
      </c>
      <c r="P2757" s="158"/>
      <c r="Q2757" s="1071">
        <f t="shared" si="546"/>
        <v>0</v>
      </c>
    </row>
    <row r="2758" spans="9:17" ht="13.9" x14ac:dyDescent="0.4">
      <c r="I2758" s="1073">
        <f t="shared" si="545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4"/>
        <v>0</v>
      </c>
      <c r="P2758" s="158"/>
      <c r="Q2758" s="1071">
        <f t="shared" si="546"/>
        <v>0</v>
      </c>
    </row>
    <row r="2759" spans="9:17" ht="13.9" x14ac:dyDescent="0.4">
      <c r="I2759" s="1073">
        <f t="shared" si="545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4"/>
        <v>0</v>
      </c>
      <c r="P2759" s="158"/>
      <c r="Q2759" s="1071">
        <f t="shared" si="546"/>
        <v>0</v>
      </c>
    </row>
    <row r="2760" spans="9:17" ht="13.9" x14ac:dyDescent="0.4">
      <c r="I2760" s="1073">
        <f t="shared" si="545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4"/>
        <v>0</v>
      </c>
      <c r="P2760" s="158"/>
      <c r="Q2760" s="1071">
        <f t="shared" si="546"/>
        <v>0</v>
      </c>
    </row>
    <row r="2761" spans="9:17" ht="13.9" x14ac:dyDescent="0.4">
      <c r="I2761" s="1073">
        <f t="shared" si="545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4"/>
        <v>0</v>
      </c>
      <c r="P2761" s="158"/>
      <c r="Q2761" s="1071">
        <f t="shared" si="546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7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8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7"/>
        <v>0</v>
      </c>
      <c r="P2773" s="160"/>
      <c r="Q2773" s="1071">
        <f t="shared" ref="Q2773:Q2778" si="549">Q2772</f>
        <v>0</v>
      </c>
    </row>
    <row r="2774" spans="9:17" ht="13.9" x14ac:dyDescent="0.4">
      <c r="I2774" s="1073">
        <f t="shared" si="548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7"/>
        <v>0</v>
      </c>
      <c r="P2774" s="160"/>
      <c r="Q2774" s="1071">
        <f t="shared" si="549"/>
        <v>0</v>
      </c>
    </row>
    <row r="2775" spans="9:17" ht="13.9" x14ac:dyDescent="0.4">
      <c r="I2775" s="1073">
        <f t="shared" si="548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7"/>
        <v>0</v>
      </c>
      <c r="P2775" s="158"/>
      <c r="Q2775" s="1071">
        <f t="shared" si="549"/>
        <v>0</v>
      </c>
    </row>
    <row r="2776" spans="9:17" ht="13.9" x14ac:dyDescent="0.4">
      <c r="I2776" s="1073">
        <f t="shared" si="548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7"/>
        <v>0</v>
      </c>
      <c r="P2776" s="158"/>
      <c r="Q2776" s="1071">
        <f t="shared" si="549"/>
        <v>0</v>
      </c>
    </row>
    <row r="2777" spans="9:17" ht="13.9" x14ac:dyDescent="0.4">
      <c r="I2777" s="1073">
        <f t="shared" si="548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7"/>
        <v>0</v>
      </c>
      <c r="P2777" s="158"/>
      <c r="Q2777" s="1071">
        <f t="shared" si="549"/>
        <v>0</v>
      </c>
    </row>
    <row r="2778" spans="9:17" ht="13.9" x14ac:dyDescent="0.4">
      <c r="I2778" s="1073">
        <f t="shared" si="548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7"/>
        <v>0</v>
      </c>
      <c r="P2778" s="158"/>
      <c r="Q2778" s="1071">
        <f t="shared" si="549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0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1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0"/>
        <v>0</v>
      </c>
      <c r="P2784" s="160"/>
      <c r="Q2784" s="1071">
        <f t="shared" ref="Q2784:Q2789" si="552">Q2783</f>
        <v>0</v>
      </c>
    </row>
    <row r="2785" spans="9:17" ht="13.9" x14ac:dyDescent="0.4">
      <c r="I2785" s="1073">
        <f t="shared" si="551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0"/>
        <v>0</v>
      </c>
      <c r="P2785" s="160"/>
      <c r="Q2785" s="1071">
        <f t="shared" si="552"/>
        <v>0</v>
      </c>
    </row>
    <row r="2786" spans="9:17" ht="13.9" x14ac:dyDescent="0.4">
      <c r="I2786" s="1073">
        <f t="shared" si="551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0"/>
        <v>0</v>
      </c>
      <c r="P2786" s="160"/>
      <c r="Q2786" s="1071">
        <f t="shared" si="552"/>
        <v>0</v>
      </c>
    </row>
    <row r="2787" spans="9:17" ht="13.9" x14ac:dyDescent="0.4">
      <c r="I2787" s="1073">
        <f t="shared" si="551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0"/>
        <v>0</v>
      </c>
      <c r="P2787" s="160"/>
      <c r="Q2787" s="1071">
        <f t="shared" si="552"/>
        <v>0</v>
      </c>
    </row>
    <row r="2788" spans="9:17" ht="13.9" x14ac:dyDescent="0.4">
      <c r="I2788" s="1073">
        <f t="shared" si="551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0"/>
        <v>0</v>
      </c>
      <c r="P2788" s="158"/>
      <c r="Q2788" s="1071">
        <f t="shared" si="552"/>
        <v>0</v>
      </c>
    </row>
    <row r="2789" spans="9:17" ht="13.9" x14ac:dyDescent="0.4">
      <c r="I2789" s="1073">
        <f t="shared" si="551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0"/>
        <v>0</v>
      </c>
      <c r="P2789" s="158"/>
      <c r="Q2789" s="1071">
        <f t="shared" si="552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3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4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3"/>
        <v>0</v>
      </c>
      <c r="P2797" s="160"/>
      <c r="Q2797" s="1071">
        <f>Q2796</f>
        <v>0</v>
      </c>
    </row>
    <row r="2798" spans="9:17" ht="13.9" x14ac:dyDescent="0.4">
      <c r="I2798" s="1073">
        <f t="shared" si="554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3"/>
        <v>0</v>
      </c>
      <c r="P2798" s="160"/>
      <c r="Q2798" s="1071">
        <f t="shared" ref="Q2798:Q2809" si="555">Q2797</f>
        <v>0</v>
      </c>
    </row>
    <row r="2799" spans="9:17" ht="13.9" x14ac:dyDescent="0.4">
      <c r="I2799" s="1073">
        <f t="shared" si="554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3"/>
        <v>0</v>
      </c>
      <c r="P2799" s="160"/>
      <c r="Q2799" s="1071">
        <f t="shared" si="555"/>
        <v>0</v>
      </c>
    </row>
    <row r="2800" spans="9:17" ht="13.9" x14ac:dyDescent="0.4">
      <c r="I2800" s="1073">
        <f t="shared" si="554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3"/>
        <v>0</v>
      </c>
      <c r="P2800" s="160"/>
      <c r="Q2800" s="1071">
        <f t="shared" si="555"/>
        <v>0</v>
      </c>
    </row>
    <row r="2801" spans="9:17" ht="13.9" x14ac:dyDescent="0.4">
      <c r="I2801" s="1073">
        <f t="shared" si="554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3"/>
        <v>0</v>
      </c>
      <c r="P2801" s="160"/>
      <c r="Q2801" s="1071">
        <f t="shared" si="555"/>
        <v>0</v>
      </c>
    </row>
    <row r="2802" spans="9:17" ht="13.9" x14ac:dyDescent="0.4">
      <c r="I2802" s="1073">
        <f t="shared" si="554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3"/>
        <v>0</v>
      </c>
      <c r="P2802" s="160"/>
      <c r="Q2802" s="1071">
        <f t="shared" si="555"/>
        <v>0</v>
      </c>
    </row>
    <row r="2803" spans="9:17" ht="13.9" x14ac:dyDescent="0.4">
      <c r="I2803" s="1073">
        <f t="shared" si="554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3"/>
        <v>0</v>
      </c>
      <c r="P2803" s="160"/>
      <c r="Q2803" s="1071">
        <f t="shared" si="555"/>
        <v>0</v>
      </c>
    </row>
    <row r="2804" spans="9:17" ht="13.9" x14ac:dyDescent="0.4">
      <c r="I2804" s="1073">
        <f t="shared" si="554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3"/>
        <v>0</v>
      </c>
      <c r="P2804" s="160"/>
      <c r="Q2804" s="1071">
        <f t="shared" si="555"/>
        <v>0</v>
      </c>
    </row>
    <row r="2805" spans="9:17" ht="13.9" x14ac:dyDescent="0.4">
      <c r="I2805" s="1073">
        <f t="shared" si="554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3"/>
        <v>0</v>
      </c>
      <c r="P2805" s="160"/>
      <c r="Q2805" s="1071">
        <f t="shared" si="555"/>
        <v>0</v>
      </c>
    </row>
    <row r="2806" spans="9:17" ht="13.9" x14ac:dyDescent="0.4">
      <c r="I2806" s="1073">
        <f t="shared" si="554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3"/>
        <v>0</v>
      </c>
      <c r="P2806" s="160"/>
      <c r="Q2806" s="1071">
        <f t="shared" si="555"/>
        <v>0</v>
      </c>
    </row>
    <row r="2807" spans="9:17" ht="13.9" x14ac:dyDescent="0.4">
      <c r="I2807" s="1073">
        <f t="shared" si="554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3"/>
        <v>0</v>
      </c>
      <c r="P2807" s="160"/>
      <c r="Q2807" s="1071">
        <f t="shared" si="555"/>
        <v>0</v>
      </c>
    </row>
    <row r="2808" spans="9:17" ht="13.9" x14ac:dyDescent="0.4">
      <c r="I2808" s="1073">
        <f t="shared" si="554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3"/>
        <v>0</v>
      </c>
      <c r="P2808" s="160"/>
      <c r="Q2808" s="1071">
        <f t="shared" si="555"/>
        <v>0</v>
      </c>
    </row>
    <row r="2809" spans="9:17" ht="13.9" x14ac:dyDescent="0.4">
      <c r="I2809" s="1073">
        <f t="shared" si="554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3"/>
        <v>0</v>
      </c>
      <c r="P2809" s="160"/>
      <c r="Q2809" s="1071">
        <f t="shared" si="555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6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7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6"/>
        <v>0</v>
      </c>
      <c r="P2815" s="160"/>
      <c r="Q2815" s="1071">
        <f>Q2814</f>
        <v>0</v>
      </c>
    </row>
    <row r="2816" spans="9:17" ht="13.9" x14ac:dyDescent="0.4">
      <c r="I2816" s="1073">
        <f t="shared" si="557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6"/>
        <v>0</v>
      </c>
      <c r="P2816" s="160"/>
      <c r="Q2816" s="1071">
        <f t="shared" ref="Q2816:Q2823" si="558">Q2815</f>
        <v>0</v>
      </c>
    </row>
    <row r="2817" spans="9:17" ht="13.9" x14ac:dyDescent="0.4">
      <c r="I2817" s="1073">
        <f t="shared" si="557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6"/>
        <v>0</v>
      </c>
      <c r="P2817" s="160"/>
      <c r="Q2817" s="1071">
        <f t="shared" si="558"/>
        <v>0</v>
      </c>
    </row>
    <row r="2818" spans="9:17" ht="13.9" x14ac:dyDescent="0.4">
      <c r="I2818" s="1073">
        <f t="shared" si="557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6"/>
        <v>0</v>
      </c>
      <c r="P2818" s="158"/>
      <c r="Q2818" s="1071">
        <f t="shared" si="558"/>
        <v>0</v>
      </c>
    </row>
    <row r="2819" spans="9:17" ht="13.9" x14ac:dyDescent="0.4">
      <c r="I2819" s="1073">
        <f t="shared" si="557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6"/>
        <v>0</v>
      </c>
      <c r="P2819" s="158"/>
      <c r="Q2819" s="1071">
        <f t="shared" si="558"/>
        <v>0</v>
      </c>
    </row>
    <row r="2820" spans="9:17" ht="13.9" x14ac:dyDescent="0.4">
      <c r="I2820" s="1073">
        <f t="shared" si="557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6"/>
        <v>0</v>
      </c>
      <c r="P2820" s="158"/>
      <c r="Q2820" s="1071">
        <f t="shared" si="558"/>
        <v>0</v>
      </c>
    </row>
    <row r="2821" spans="9:17" ht="13.9" x14ac:dyDescent="0.4">
      <c r="I2821" s="1073">
        <f t="shared" si="557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6"/>
        <v>0</v>
      </c>
      <c r="P2821" s="158"/>
      <c r="Q2821" s="1071">
        <f t="shared" si="558"/>
        <v>0</v>
      </c>
    </row>
    <row r="2822" spans="9:17" ht="13.9" x14ac:dyDescent="0.4">
      <c r="I2822" s="1073">
        <f t="shared" si="557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6"/>
        <v>0</v>
      </c>
      <c r="P2822" s="158"/>
      <c r="Q2822" s="1071">
        <f t="shared" si="558"/>
        <v>0</v>
      </c>
    </row>
    <row r="2823" spans="9:17" ht="13.9" x14ac:dyDescent="0.4">
      <c r="I2823" s="1073">
        <f t="shared" si="557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6"/>
        <v>0</v>
      </c>
      <c r="P2823" s="158"/>
      <c r="Q2823" s="1071">
        <f t="shared" si="558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59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0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59"/>
        <v>0</v>
      </c>
      <c r="P2835" s="160"/>
      <c r="Q2835" s="1071">
        <f t="shared" ref="Q2835:Q2840" si="561">Q2834</f>
        <v>0</v>
      </c>
    </row>
    <row r="2836" spans="9:17" ht="13.9" x14ac:dyDescent="0.4">
      <c r="I2836" s="1073">
        <f t="shared" si="560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59"/>
        <v>0</v>
      </c>
      <c r="P2836" s="160"/>
      <c r="Q2836" s="1071">
        <f t="shared" si="561"/>
        <v>0</v>
      </c>
    </row>
    <row r="2837" spans="9:17" ht="13.9" x14ac:dyDescent="0.4">
      <c r="I2837" s="1073">
        <f t="shared" si="560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59"/>
        <v>0</v>
      </c>
      <c r="P2837" s="158"/>
      <c r="Q2837" s="1071">
        <f t="shared" si="561"/>
        <v>0</v>
      </c>
    </row>
    <row r="2838" spans="9:17" ht="13.9" x14ac:dyDescent="0.4">
      <c r="I2838" s="1073">
        <f t="shared" si="560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59"/>
        <v>0</v>
      </c>
      <c r="P2838" s="158"/>
      <c r="Q2838" s="1071">
        <f t="shared" si="561"/>
        <v>0</v>
      </c>
    </row>
    <row r="2839" spans="9:17" ht="13.9" x14ac:dyDescent="0.4">
      <c r="I2839" s="1073">
        <f t="shared" si="560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59"/>
        <v>0</v>
      </c>
      <c r="P2839" s="158"/>
      <c r="Q2839" s="1071">
        <f t="shared" si="561"/>
        <v>0</v>
      </c>
    </row>
    <row r="2840" spans="9:17" ht="13.9" x14ac:dyDescent="0.4">
      <c r="I2840" s="1073">
        <f t="shared" si="560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59"/>
        <v>0</v>
      </c>
      <c r="P2840" s="158"/>
      <c r="Q2840" s="1071">
        <f t="shared" si="561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2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3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2"/>
        <v>0</v>
      </c>
      <c r="P2846" s="160"/>
      <c r="Q2846" s="1071">
        <f t="shared" ref="Q2846:Q2851" si="564">Q2845</f>
        <v>0</v>
      </c>
    </row>
    <row r="2847" spans="9:17" ht="13.9" x14ac:dyDescent="0.4">
      <c r="I2847" s="1073">
        <f t="shared" si="563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2"/>
        <v>0</v>
      </c>
      <c r="P2847" s="160"/>
      <c r="Q2847" s="1071">
        <f t="shared" si="564"/>
        <v>0</v>
      </c>
    </row>
    <row r="2848" spans="9:17" ht="13.9" x14ac:dyDescent="0.4">
      <c r="I2848" s="1073">
        <f t="shared" si="563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2"/>
        <v>0</v>
      </c>
      <c r="P2848" s="160"/>
      <c r="Q2848" s="1071">
        <f t="shared" si="564"/>
        <v>0</v>
      </c>
    </row>
    <row r="2849" spans="9:17" ht="13.9" x14ac:dyDescent="0.4">
      <c r="I2849" s="1073">
        <f t="shared" si="563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2"/>
        <v>0</v>
      </c>
      <c r="P2849" s="160"/>
      <c r="Q2849" s="1071">
        <f t="shared" si="564"/>
        <v>0</v>
      </c>
    </row>
    <row r="2850" spans="9:17" ht="13.9" x14ac:dyDescent="0.4">
      <c r="I2850" s="1073">
        <f t="shared" si="563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2"/>
        <v>0</v>
      </c>
      <c r="P2850" s="158"/>
      <c r="Q2850" s="1071">
        <f t="shared" si="564"/>
        <v>0</v>
      </c>
    </row>
    <row r="2851" spans="9:17" ht="13.9" x14ac:dyDescent="0.4">
      <c r="I2851" s="1073">
        <f t="shared" si="563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2"/>
        <v>0</v>
      </c>
      <c r="P2851" s="158"/>
      <c r="Q2851" s="1071">
        <f t="shared" si="564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5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6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5"/>
        <v>0</v>
      </c>
      <c r="P2859" s="160"/>
      <c r="Q2859" s="1071">
        <f>Q2858</f>
        <v>0</v>
      </c>
    </row>
    <row r="2860" spans="9:17" ht="13.9" x14ac:dyDescent="0.4">
      <c r="I2860" s="1073">
        <f t="shared" si="566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5"/>
        <v>0</v>
      </c>
      <c r="P2860" s="160"/>
      <c r="Q2860" s="1071">
        <f t="shared" ref="Q2860:Q2871" si="567">Q2859</f>
        <v>0</v>
      </c>
    </row>
    <row r="2861" spans="9:17" ht="13.9" x14ac:dyDescent="0.4">
      <c r="I2861" s="1073">
        <f t="shared" si="566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5"/>
        <v>0</v>
      </c>
      <c r="P2861" s="160"/>
      <c r="Q2861" s="1071">
        <f t="shared" si="567"/>
        <v>0</v>
      </c>
    </row>
    <row r="2862" spans="9:17" ht="13.9" x14ac:dyDescent="0.4">
      <c r="I2862" s="1073">
        <f t="shared" si="566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5"/>
        <v>0</v>
      </c>
      <c r="P2862" s="160"/>
      <c r="Q2862" s="1071">
        <f t="shared" si="567"/>
        <v>0</v>
      </c>
    </row>
    <row r="2863" spans="9:17" ht="13.9" x14ac:dyDescent="0.4">
      <c r="I2863" s="1073">
        <f t="shared" si="566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5"/>
        <v>0</v>
      </c>
      <c r="P2863" s="160"/>
      <c r="Q2863" s="1071">
        <f t="shared" si="567"/>
        <v>0</v>
      </c>
    </row>
    <row r="2864" spans="9:17" ht="13.9" x14ac:dyDescent="0.4">
      <c r="I2864" s="1073">
        <f t="shared" si="566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5"/>
        <v>0</v>
      </c>
      <c r="P2864" s="160"/>
      <c r="Q2864" s="1071">
        <f t="shared" si="567"/>
        <v>0</v>
      </c>
    </row>
    <row r="2865" spans="9:17" ht="13.9" x14ac:dyDescent="0.4">
      <c r="I2865" s="1073">
        <f t="shared" si="566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5"/>
        <v>0</v>
      </c>
      <c r="P2865" s="160"/>
      <c r="Q2865" s="1071">
        <f t="shared" si="567"/>
        <v>0</v>
      </c>
    </row>
    <row r="2866" spans="9:17" ht="13.9" x14ac:dyDescent="0.4">
      <c r="I2866" s="1073">
        <f t="shared" si="566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5"/>
        <v>0</v>
      </c>
      <c r="P2866" s="160"/>
      <c r="Q2866" s="1071">
        <f t="shared" si="567"/>
        <v>0</v>
      </c>
    </row>
    <row r="2867" spans="9:17" ht="13.9" x14ac:dyDescent="0.4">
      <c r="I2867" s="1073">
        <f t="shared" si="566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5"/>
        <v>0</v>
      </c>
      <c r="P2867" s="160"/>
      <c r="Q2867" s="1071">
        <f t="shared" si="567"/>
        <v>0</v>
      </c>
    </row>
    <row r="2868" spans="9:17" ht="13.9" x14ac:dyDescent="0.4">
      <c r="I2868" s="1073">
        <f t="shared" si="566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5"/>
        <v>0</v>
      </c>
      <c r="P2868" s="160"/>
      <c r="Q2868" s="1071">
        <f t="shared" si="567"/>
        <v>0</v>
      </c>
    </row>
    <row r="2869" spans="9:17" ht="13.9" x14ac:dyDescent="0.4">
      <c r="I2869" s="1073">
        <f t="shared" si="566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5"/>
        <v>0</v>
      </c>
      <c r="P2869" s="160"/>
      <c r="Q2869" s="1071">
        <f t="shared" si="567"/>
        <v>0</v>
      </c>
    </row>
    <row r="2870" spans="9:17" ht="13.9" x14ac:dyDescent="0.4">
      <c r="I2870" s="1073">
        <f t="shared" si="566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5"/>
        <v>0</v>
      </c>
      <c r="P2870" s="160"/>
      <c r="Q2870" s="1071">
        <f t="shared" si="567"/>
        <v>0</v>
      </c>
    </row>
    <row r="2871" spans="9:17" ht="13.9" x14ac:dyDescent="0.4">
      <c r="I2871" s="1073">
        <f t="shared" si="566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5"/>
        <v>0</v>
      </c>
      <c r="P2871" s="160"/>
      <c r="Q2871" s="1071">
        <f t="shared" si="567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8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69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8"/>
        <v>0</v>
      </c>
      <c r="P2877" s="160"/>
      <c r="Q2877" s="1071">
        <f>Q2876</f>
        <v>0</v>
      </c>
    </row>
    <row r="2878" spans="9:17" ht="13.9" x14ac:dyDescent="0.4">
      <c r="I2878" s="1073">
        <f t="shared" si="569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8"/>
        <v>0</v>
      </c>
      <c r="P2878" s="160"/>
      <c r="Q2878" s="1071">
        <f t="shared" ref="Q2878:Q2885" si="570">Q2877</f>
        <v>0</v>
      </c>
    </row>
    <row r="2879" spans="9:17" ht="13.9" x14ac:dyDescent="0.4">
      <c r="I2879" s="1073">
        <f t="shared" si="569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8"/>
        <v>0</v>
      </c>
      <c r="P2879" s="160"/>
      <c r="Q2879" s="1071">
        <f t="shared" si="570"/>
        <v>0</v>
      </c>
    </row>
    <row r="2880" spans="9:17" ht="13.9" x14ac:dyDescent="0.4">
      <c r="I2880" s="1073">
        <f t="shared" si="569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8"/>
        <v>0</v>
      </c>
      <c r="P2880" s="158"/>
      <c r="Q2880" s="1071">
        <f t="shared" si="570"/>
        <v>0</v>
      </c>
    </row>
    <row r="2881" spans="9:17" ht="13.9" x14ac:dyDescent="0.4">
      <c r="I2881" s="1073">
        <f t="shared" si="569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8"/>
        <v>0</v>
      </c>
      <c r="P2881" s="158"/>
      <c r="Q2881" s="1071">
        <f t="shared" si="570"/>
        <v>0</v>
      </c>
    </row>
    <row r="2882" spans="9:17" ht="13.9" x14ac:dyDescent="0.4">
      <c r="I2882" s="1073">
        <f t="shared" si="569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8"/>
        <v>0</v>
      </c>
      <c r="P2882" s="158"/>
      <c r="Q2882" s="1071">
        <f t="shared" si="570"/>
        <v>0</v>
      </c>
    </row>
    <row r="2883" spans="9:17" ht="13.9" x14ac:dyDescent="0.4">
      <c r="I2883" s="1073">
        <f t="shared" si="569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8"/>
        <v>0</v>
      </c>
      <c r="P2883" s="158"/>
      <c r="Q2883" s="1071">
        <f t="shared" si="570"/>
        <v>0</v>
      </c>
    </row>
    <row r="2884" spans="9:17" ht="13.9" x14ac:dyDescent="0.4">
      <c r="I2884" s="1073">
        <f t="shared" si="569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8"/>
        <v>0</v>
      </c>
      <c r="P2884" s="158"/>
      <c r="Q2884" s="1071">
        <f t="shared" si="570"/>
        <v>0</v>
      </c>
    </row>
    <row r="2885" spans="9:17" ht="13.9" x14ac:dyDescent="0.4">
      <c r="I2885" s="1073">
        <f t="shared" si="569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8"/>
        <v>0</v>
      </c>
      <c r="P2885" s="158"/>
      <c r="Q2885" s="1071">
        <f t="shared" si="570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1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2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1"/>
        <v>0</v>
      </c>
      <c r="P2897" s="160"/>
      <c r="Q2897" s="1071">
        <f t="shared" ref="Q2897:Q2902" si="573">Q2896</f>
        <v>0</v>
      </c>
    </row>
    <row r="2898" spans="9:17" ht="13.9" x14ac:dyDescent="0.4">
      <c r="I2898" s="1073">
        <f t="shared" si="572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1"/>
        <v>0</v>
      </c>
      <c r="P2898" s="160"/>
      <c r="Q2898" s="1071">
        <f t="shared" si="573"/>
        <v>0</v>
      </c>
    </row>
    <row r="2899" spans="9:17" ht="13.9" x14ac:dyDescent="0.4">
      <c r="I2899" s="1073">
        <f t="shared" si="572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1"/>
        <v>0</v>
      </c>
      <c r="P2899" s="158"/>
      <c r="Q2899" s="1071">
        <f t="shared" si="573"/>
        <v>0</v>
      </c>
    </row>
    <row r="2900" spans="9:17" ht="13.9" x14ac:dyDescent="0.4">
      <c r="I2900" s="1073">
        <f t="shared" si="572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1"/>
        <v>0</v>
      </c>
      <c r="P2900" s="158"/>
      <c r="Q2900" s="1071">
        <f t="shared" si="573"/>
        <v>0</v>
      </c>
    </row>
    <row r="2901" spans="9:17" ht="13.9" x14ac:dyDescent="0.4">
      <c r="I2901" s="1073">
        <f t="shared" si="572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1"/>
        <v>0</v>
      </c>
      <c r="P2901" s="158"/>
      <c r="Q2901" s="1071">
        <f t="shared" si="573"/>
        <v>0</v>
      </c>
    </row>
    <row r="2902" spans="9:17" ht="13.9" x14ac:dyDescent="0.4">
      <c r="I2902" s="1073">
        <f t="shared" si="572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1"/>
        <v>0</v>
      </c>
      <c r="P2902" s="158"/>
      <c r="Q2902" s="1071">
        <f t="shared" si="573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4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5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4"/>
        <v>0</v>
      </c>
      <c r="P2908" s="160"/>
      <c r="Q2908" s="1071">
        <f t="shared" ref="Q2908:Q2913" si="576">Q2907</f>
        <v>0</v>
      </c>
    </row>
    <row r="2909" spans="9:17" ht="13.9" x14ac:dyDescent="0.4">
      <c r="I2909" s="1073">
        <f t="shared" si="575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4"/>
        <v>0</v>
      </c>
      <c r="P2909" s="160"/>
      <c r="Q2909" s="1071">
        <f t="shared" si="576"/>
        <v>0</v>
      </c>
    </row>
    <row r="2910" spans="9:17" ht="13.9" x14ac:dyDescent="0.4">
      <c r="I2910" s="1073">
        <f t="shared" si="575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4"/>
        <v>0</v>
      </c>
      <c r="P2910" s="160"/>
      <c r="Q2910" s="1071">
        <f t="shared" si="576"/>
        <v>0</v>
      </c>
    </row>
    <row r="2911" spans="9:17" ht="13.9" x14ac:dyDescent="0.4">
      <c r="I2911" s="1073">
        <f t="shared" si="575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4"/>
        <v>0</v>
      </c>
      <c r="P2911" s="160"/>
      <c r="Q2911" s="1071">
        <f t="shared" si="576"/>
        <v>0</v>
      </c>
    </row>
    <row r="2912" spans="9:17" ht="13.9" x14ac:dyDescent="0.4">
      <c r="I2912" s="1073">
        <f t="shared" si="575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4"/>
        <v>0</v>
      </c>
      <c r="P2912" s="158"/>
      <c r="Q2912" s="1071">
        <f t="shared" si="576"/>
        <v>0</v>
      </c>
    </row>
    <row r="2913" spans="9:17" ht="13.9" x14ac:dyDescent="0.4">
      <c r="I2913" s="1073">
        <f t="shared" si="575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4"/>
        <v>0</v>
      </c>
      <c r="P2913" s="158"/>
      <c r="Q2913" s="1071">
        <f t="shared" si="576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7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8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7"/>
        <v>0</v>
      </c>
      <c r="P2921" s="160"/>
      <c r="Q2921" s="1071">
        <f>Q2920</f>
        <v>0</v>
      </c>
    </row>
    <row r="2922" spans="9:17" ht="13.9" x14ac:dyDescent="0.4">
      <c r="I2922" s="1073">
        <f t="shared" si="578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7"/>
        <v>0</v>
      </c>
      <c r="P2922" s="160"/>
      <c r="Q2922" s="1071">
        <f t="shared" ref="Q2922:Q2933" si="579">Q2921</f>
        <v>0</v>
      </c>
    </row>
    <row r="2923" spans="9:17" ht="13.9" x14ac:dyDescent="0.4">
      <c r="I2923" s="1073">
        <f t="shared" si="578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7"/>
        <v>0</v>
      </c>
      <c r="P2923" s="160"/>
      <c r="Q2923" s="1071">
        <f t="shared" si="579"/>
        <v>0</v>
      </c>
    </row>
    <row r="2924" spans="9:17" ht="13.9" x14ac:dyDescent="0.4">
      <c r="I2924" s="1073">
        <f t="shared" si="578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7"/>
        <v>0</v>
      </c>
      <c r="P2924" s="160"/>
      <c r="Q2924" s="1071">
        <f t="shared" si="579"/>
        <v>0</v>
      </c>
    </row>
    <row r="2925" spans="9:17" ht="13.9" x14ac:dyDescent="0.4">
      <c r="I2925" s="1073">
        <f t="shared" si="578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7"/>
        <v>0</v>
      </c>
      <c r="P2925" s="160"/>
      <c r="Q2925" s="1071">
        <f t="shared" si="579"/>
        <v>0</v>
      </c>
    </row>
    <row r="2926" spans="9:17" ht="13.9" x14ac:dyDescent="0.4">
      <c r="I2926" s="1073">
        <f t="shared" si="578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7"/>
        <v>0</v>
      </c>
      <c r="P2926" s="160"/>
      <c r="Q2926" s="1071">
        <f t="shared" si="579"/>
        <v>0</v>
      </c>
    </row>
    <row r="2927" spans="9:17" ht="13.9" x14ac:dyDescent="0.4">
      <c r="I2927" s="1073">
        <f t="shared" si="578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7"/>
        <v>0</v>
      </c>
      <c r="P2927" s="160"/>
      <c r="Q2927" s="1071">
        <f t="shared" si="579"/>
        <v>0</v>
      </c>
    </row>
    <row r="2928" spans="9:17" ht="13.9" x14ac:dyDescent="0.4">
      <c r="I2928" s="1073">
        <f t="shared" si="578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7"/>
        <v>0</v>
      </c>
      <c r="P2928" s="160"/>
      <c r="Q2928" s="1071">
        <f t="shared" si="579"/>
        <v>0</v>
      </c>
    </row>
    <row r="2929" spans="9:17" ht="13.9" x14ac:dyDescent="0.4">
      <c r="I2929" s="1073">
        <f t="shared" si="578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7"/>
        <v>0</v>
      </c>
      <c r="P2929" s="160"/>
      <c r="Q2929" s="1071">
        <f t="shared" si="579"/>
        <v>0</v>
      </c>
    </row>
    <row r="2930" spans="9:17" ht="13.9" x14ac:dyDescent="0.4">
      <c r="I2930" s="1073">
        <f t="shared" si="578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7"/>
        <v>0</v>
      </c>
      <c r="P2930" s="160"/>
      <c r="Q2930" s="1071">
        <f t="shared" si="579"/>
        <v>0</v>
      </c>
    </row>
    <row r="2931" spans="9:17" ht="13.9" x14ac:dyDescent="0.4">
      <c r="I2931" s="1073">
        <f t="shared" si="578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7"/>
        <v>0</v>
      </c>
      <c r="P2931" s="160"/>
      <c r="Q2931" s="1071">
        <f t="shared" si="579"/>
        <v>0</v>
      </c>
    </row>
    <row r="2932" spans="9:17" ht="13.9" x14ac:dyDescent="0.4">
      <c r="I2932" s="1073">
        <f t="shared" si="578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7"/>
        <v>0</v>
      </c>
      <c r="P2932" s="160"/>
      <c r="Q2932" s="1071">
        <f t="shared" si="579"/>
        <v>0</v>
      </c>
    </row>
    <row r="2933" spans="9:17" ht="13.9" x14ac:dyDescent="0.4">
      <c r="I2933" s="1073">
        <f t="shared" si="578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7"/>
        <v>0</v>
      </c>
      <c r="P2933" s="160"/>
      <c r="Q2933" s="1071">
        <f t="shared" si="579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0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1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0"/>
        <v>0</v>
      </c>
      <c r="P2939" s="160"/>
      <c r="Q2939" s="1071">
        <f>Q2938</f>
        <v>0</v>
      </c>
    </row>
    <row r="2940" spans="9:17" ht="13.9" x14ac:dyDescent="0.4">
      <c r="I2940" s="1073">
        <f t="shared" si="581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0"/>
        <v>0</v>
      </c>
      <c r="P2940" s="160"/>
      <c r="Q2940" s="1071">
        <f t="shared" ref="Q2940:Q2947" si="582">Q2939</f>
        <v>0</v>
      </c>
    </row>
    <row r="2941" spans="9:17" ht="13.9" x14ac:dyDescent="0.4">
      <c r="I2941" s="1073">
        <f t="shared" si="581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0"/>
        <v>0</v>
      </c>
      <c r="P2941" s="160"/>
      <c r="Q2941" s="1071">
        <f t="shared" si="582"/>
        <v>0</v>
      </c>
    </row>
    <row r="2942" spans="9:17" ht="13.9" x14ac:dyDescent="0.4">
      <c r="I2942" s="1073">
        <f t="shared" si="581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0"/>
        <v>0</v>
      </c>
      <c r="P2942" s="158"/>
      <c r="Q2942" s="1071">
        <f t="shared" si="582"/>
        <v>0</v>
      </c>
    </row>
    <row r="2943" spans="9:17" ht="13.9" x14ac:dyDescent="0.4">
      <c r="I2943" s="1073">
        <f t="shared" si="581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0"/>
        <v>0</v>
      </c>
      <c r="P2943" s="158"/>
      <c r="Q2943" s="1071">
        <f t="shared" si="582"/>
        <v>0</v>
      </c>
    </row>
    <row r="2944" spans="9:17" ht="13.9" x14ac:dyDescent="0.4">
      <c r="I2944" s="1073">
        <f t="shared" si="581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0"/>
        <v>0</v>
      </c>
      <c r="P2944" s="158"/>
      <c r="Q2944" s="1071">
        <f t="shared" si="582"/>
        <v>0</v>
      </c>
    </row>
    <row r="2945" spans="9:17" ht="13.9" x14ac:dyDescent="0.4">
      <c r="I2945" s="1073">
        <f t="shared" si="581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0"/>
        <v>0</v>
      </c>
      <c r="P2945" s="158"/>
      <c r="Q2945" s="1071">
        <f t="shared" si="582"/>
        <v>0</v>
      </c>
    </row>
    <row r="2946" spans="9:17" ht="13.9" x14ac:dyDescent="0.4">
      <c r="I2946" s="1073">
        <f t="shared" si="581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0"/>
        <v>0</v>
      </c>
      <c r="P2946" s="158"/>
      <c r="Q2946" s="1071">
        <f t="shared" si="582"/>
        <v>0</v>
      </c>
    </row>
    <row r="2947" spans="9:17" ht="13.9" x14ac:dyDescent="0.4">
      <c r="I2947" s="1073">
        <f t="shared" si="581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0"/>
        <v>0</v>
      </c>
      <c r="P2947" s="158"/>
      <c r="Q2947" s="1071">
        <f t="shared" si="582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3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4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3"/>
        <v>0</v>
      </c>
      <c r="P2959" s="160"/>
      <c r="Q2959" s="1071">
        <f t="shared" ref="Q2959:Q2964" si="585">Q2958</f>
        <v>0</v>
      </c>
    </row>
    <row r="2960" spans="9:17" ht="13.9" x14ac:dyDescent="0.4">
      <c r="I2960" s="1073">
        <f t="shared" si="584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3"/>
        <v>0</v>
      </c>
      <c r="P2960" s="160"/>
      <c r="Q2960" s="1071">
        <f t="shared" si="585"/>
        <v>0</v>
      </c>
    </row>
    <row r="2961" spans="9:17" ht="13.9" x14ac:dyDescent="0.4">
      <c r="I2961" s="1073">
        <f t="shared" si="584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3"/>
        <v>0</v>
      </c>
      <c r="P2961" s="158"/>
      <c r="Q2961" s="1071">
        <f t="shared" si="585"/>
        <v>0</v>
      </c>
    </row>
    <row r="2962" spans="9:17" ht="13.9" x14ac:dyDescent="0.4">
      <c r="I2962" s="1073">
        <f t="shared" si="584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3"/>
        <v>0</v>
      </c>
      <c r="P2962" s="158"/>
      <c r="Q2962" s="1071">
        <f t="shared" si="585"/>
        <v>0</v>
      </c>
    </row>
    <row r="2963" spans="9:17" ht="13.9" x14ac:dyDescent="0.4">
      <c r="I2963" s="1073">
        <f t="shared" si="584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3"/>
        <v>0</v>
      </c>
      <c r="P2963" s="158"/>
      <c r="Q2963" s="1071">
        <f t="shared" si="585"/>
        <v>0</v>
      </c>
    </row>
    <row r="2964" spans="9:17" ht="13.9" x14ac:dyDescent="0.4">
      <c r="I2964" s="1073">
        <f t="shared" si="584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3"/>
        <v>0</v>
      </c>
      <c r="P2964" s="158"/>
      <c r="Q2964" s="1071">
        <f t="shared" si="585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6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7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6"/>
        <v>0</v>
      </c>
      <c r="P2970" s="160"/>
      <c r="Q2970" s="1071">
        <f t="shared" ref="Q2970:Q2975" si="588">Q2969</f>
        <v>0</v>
      </c>
    </row>
    <row r="2971" spans="9:17" ht="13.9" x14ac:dyDescent="0.4">
      <c r="I2971" s="1073">
        <f t="shared" si="587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6"/>
        <v>0</v>
      </c>
      <c r="P2971" s="160"/>
      <c r="Q2971" s="1071">
        <f t="shared" si="588"/>
        <v>0</v>
      </c>
    </row>
    <row r="2972" spans="9:17" ht="13.9" x14ac:dyDescent="0.4">
      <c r="I2972" s="1073">
        <f t="shared" si="587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6"/>
        <v>0</v>
      </c>
      <c r="P2972" s="160"/>
      <c r="Q2972" s="1071">
        <f t="shared" si="588"/>
        <v>0</v>
      </c>
    </row>
    <row r="2973" spans="9:17" ht="13.9" x14ac:dyDescent="0.4">
      <c r="I2973" s="1073">
        <f t="shared" si="587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6"/>
        <v>0</v>
      </c>
      <c r="P2973" s="160"/>
      <c r="Q2973" s="1071">
        <f t="shared" si="588"/>
        <v>0</v>
      </c>
    </row>
    <row r="2974" spans="9:17" ht="13.9" x14ac:dyDescent="0.4">
      <c r="I2974" s="1073">
        <f t="shared" si="587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6"/>
        <v>0</v>
      </c>
      <c r="P2974" s="158"/>
      <c r="Q2974" s="1071">
        <f t="shared" si="588"/>
        <v>0</v>
      </c>
    </row>
    <row r="2975" spans="9:17" ht="13.9" x14ac:dyDescent="0.4">
      <c r="I2975" s="1073">
        <f t="shared" si="587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6"/>
        <v>0</v>
      </c>
      <c r="P2975" s="158"/>
      <c r="Q2975" s="1071">
        <f t="shared" si="588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89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0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89"/>
        <v>0</v>
      </c>
      <c r="P2983" s="160"/>
      <c r="Q2983" s="1071">
        <f>Q2982</f>
        <v>0</v>
      </c>
    </row>
    <row r="2984" spans="9:17" ht="13.9" x14ac:dyDescent="0.4">
      <c r="I2984" s="1073">
        <f t="shared" si="590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89"/>
        <v>0</v>
      </c>
      <c r="P2984" s="160"/>
      <c r="Q2984" s="1071">
        <f t="shared" ref="Q2984:Q2995" si="591">Q2983</f>
        <v>0</v>
      </c>
    </row>
    <row r="2985" spans="9:17" ht="13.9" x14ac:dyDescent="0.4">
      <c r="I2985" s="1073">
        <f t="shared" si="590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89"/>
        <v>0</v>
      </c>
      <c r="P2985" s="160"/>
      <c r="Q2985" s="1071">
        <f t="shared" si="591"/>
        <v>0</v>
      </c>
    </row>
    <row r="2986" spans="9:17" ht="13.9" x14ac:dyDescent="0.4">
      <c r="I2986" s="1073">
        <f t="shared" si="590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89"/>
        <v>0</v>
      </c>
      <c r="P2986" s="160"/>
      <c r="Q2986" s="1071">
        <f t="shared" si="591"/>
        <v>0</v>
      </c>
    </row>
    <row r="2987" spans="9:17" ht="13.9" x14ac:dyDescent="0.4">
      <c r="I2987" s="1073">
        <f t="shared" si="590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89"/>
        <v>0</v>
      </c>
      <c r="P2987" s="160"/>
      <c r="Q2987" s="1071">
        <f t="shared" si="591"/>
        <v>0</v>
      </c>
    </row>
    <row r="2988" spans="9:17" ht="13.9" x14ac:dyDescent="0.4">
      <c r="I2988" s="1073">
        <f t="shared" si="590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89"/>
        <v>0</v>
      </c>
      <c r="P2988" s="160"/>
      <c r="Q2988" s="1071">
        <f t="shared" si="591"/>
        <v>0</v>
      </c>
    </row>
    <row r="2989" spans="9:17" ht="13.9" x14ac:dyDescent="0.4">
      <c r="I2989" s="1073">
        <f t="shared" si="590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89"/>
        <v>0</v>
      </c>
      <c r="P2989" s="160"/>
      <c r="Q2989" s="1071">
        <f t="shared" si="591"/>
        <v>0</v>
      </c>
    </row>
    <row r="2990" spans="9:17" ht="13.9" x14ac:dyDescent="0.4">
      <c r="I2990" s="1073">
        <f t="shared" si="590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89"/>
        <v>0</v>
      </c>
      <c r="P2990" s="160"/>
      <c r="Q2990" s="1071">
        <f t="shared" si="591"/>
        <v>0</v>
      </c>
    </row>
    <row r="2991" spans="9:17" ht="13.9" x14ac:dyDescent="0.4">
      <c r="I2991" s="1073">
        <f t="shared" si="590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89"/>
        <v>0</v>
      </c>
      <c r="P2991" s="160"/>
      <c r="Q2991" s="1071">
        <f t="shared" si="591"/>
        <v>0</v>
      </c>
    </row>
    <row r="2992" spans="9:17" ht="13.9" x14ac:dyDescent="0.4">
      <c r="I2992" s="1073">
        <f t="shared" si="590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89"/>
        <v>0</v>
      </c>
      <c r="P2992" s="160"/>
      <c r="Q2992" s="1071">
        <f t="shared" si="591"/>
        <v>0</v>
      </c>
    </row>
    <row r="2993" spans="9:17" ht="13.9" x14ac:dyDescent="0.4">
      <c r="I2993" s="1073">
        <f t="shared" si="590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89"/>
        <v>0</v>
      </c>
      <c r="P2993" s="160"/>
      <c r="Q2993" s="1071">
        <f t="shared" si="591"/>
        <v>0</v>
      </c>
    </row>
    <row r="2994" spans="9:17" ht="13.9" x14ac:dyDescent="0.4">
      <c r="I2994" s="1073">
        <f t="shared" si="590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89"/>
        <v>0</v>
      </c>
      <c r="P2994" s="160"/>
      <c r="Q2994" s="1071">
        <f t="shared" si="591"/>
        <v>0</v>
      </c>
    </row>
    <row r="2995" spans="9:17" ht="13.9" x14ac:dyDescent="0.4">
      <c r="I2995" s="1073">
        <f t="shared" si="590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89"/>
        <v>0</v>
      </c>
      <c r="P2995" s="160"/>
      <c r="Q2995" s="1071">
        <f t="shared" si="591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2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3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2"/>
        <v>0</v>
      </c>
      <c r="P3001" s="160"/>
      <c r="Q3001" s="1071">
        <f>Q3000</f>
        <v>0</v>
      </c>
    </row>
    <row r="3002" spans="9:17" ht="13.9" x14ac:dyDescent="0.4">
      <c r="I3002" s="1073">
        <f t="shared" si="593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2"/>
        <v>0</v>
      </c>
      <c r="P3002" s="160"/>
      <c r="Q3002" s="1071">
        <f t="shared" ref="Q3002:Q3009" si="594">Q3001</f>
        <v>0</v>
      </c>
    </row>
    <row r="3003" spans="9:17" ht="13.9" x14ac:dyDescent="0.4">
      <c r="I3003" s="1073">
        <f t="shared" si="593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2"/>
        <v>0</v>
      </c>
      <c r="P3003" s="160"/>
      <c r="Q3003" s="1071">
        <f t="shared" si="594"/>
        <v>0</v>
      </c>
    </row>
    <row r="3004" spans="9:17" ht="13.9" x14ac:dyDescent="0.4">
      <c r="I3004" s="1073">
        <f t="shared" si="593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2"/>
        <v>0</v>
      </c>
      <c r="P3004" s="158"/>
      <c r="Q3004" s="1071">
        <f t="shared" si="594"/>
        <v>0</v>
      </c>
    </row>
    <row r="3005" spans="9:17" ht="13.9" x14ac:dyDescent="0.4">
      <c r="I3005" s="1073">
        <f t="shared" si="593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2"/>
        <v>0</v>
      </c>
      <c r="P3005" s="158"/>
      <c r="Q3005" s="1071">
        <f t="shared" si="594"/>
        <v>0</v>
      </c>
    </row>
    <row r="3006" spans="9:17" ht="13.9" x14ac:dyDescent="0.4">
      <c r="I3006" s="1073">
        <f t="shared" si="593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2"/>
        <v>0</v>
      </c>
      <c r="P3006" s="158"/>
      <c r="Q3006" s="1071">
        <f t="shared" si="594"/>
        <v>0</v>
      </c>
    </row>
    <row r="3007" spans="9:17" ht="13.9" x14ac:dyDescent="0.4">
      <c r="I3007" s="1073">
        <f t="shared" si="593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2"/>
        <v>0</v>
      </c>
      <c r="P3007" s="158"/>
      <c r="Q3007" s="1071">
        <f t="shared" si="594"/>
        <v>0</v>
      </c>
    </row>
    <row r="3008" spans="9:17" ht="13.9" x14ac:dyDescent="0.4">
      <c r="I3008" s="1073">
        <f t="shared" si="593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2"/>
        <v>0</v>
      </c>
      <c r="P3008" s="158"/>
      <c r="Q3008" s="1071">
        <f t="shared" si="594"/>
        <v>0</v>
      </c>
    </row>
    <row r="3009" spans="9:17" ht="13.9" x14ac:dyDescent="0.4">
      <c r="I3009" s="1073">
        <f t="shared" si="593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2"/>
        <v>0</v>
      </c>
      <c r="P3009" s="158"/>
      <c r="Q3009" s="1071">
        <f t="shared" si="594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5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6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5"/>
        <v>0</v>
      </c>
      <c r="P3021" s="160"/>
      <c r="Q3021" s="1071">
        <f t="shared" ref="Q3021:Q3026" si="597">Q3020</f>
        <v>0</v>
      </c>
    </row>
    <row r="3022" spans="9:17" ht="13.9" x14ac:dyDescent="0.4">
      <c r="I3022" s="1073">
        <f t="shared" si="596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5"/>
        <v>0</v>
      </c>
      <c r="P3022" s="160"/>
      <c r="Q3022" s="1071">
        <f t="shared" si="597"/>
        <v>0</v>
      </c>
    </row>
    <row r="3023" spans="9:17" ht="13.9" x14ac:dyDescent="0.4">
      <c r="I3023" s="1073">
        <f t="shared" si="596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5"/>
        <v>0</v>
      </c>
      <c r="P3023" s="158"/>
      <c r="Q3023" s="1071">
        <f t="shared" si="597"/>
        <v>0</v>
      </c>
    </row>
    <row r="3024" spans="9:17" ht="13.9" x14ac:dyDescent="0.4">
      <c r="I3024" s="1073">
        <f t="shared" si="596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5"/>
        <v>0</v>
      </c>
      <c r="P3024" s="158"/>
      <c r="Q3024" s="1071">
        <f t="shared" si="597"/>
        <v>0</v>
      </c>
    </row>
    <row r="3025" spans="9:17" ht="13.9" x14ac:dyDescent="0.4">
      <c r="I3025" s="1073">
        <f t="shared" si="596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5"/>
        <v>0</v>
      </c>
      <c r="P3025" s="158"/>
      <c r="Q3025" s="1071">
        <f t="shared" si="597"/>
        <v>0</v>
      </c>
    </row>
    <row r="3026" spans="9:17" ht="13.9" x14ac:dyDescent="0.4">
      <c r="I3026" s="1073">
        <f t="shared" si="596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5"/>
        <v>0</v>
      </c>
      <c r="P3026" s="158"/>
      <c r="Q3026" s="1071">
        <f t="shared" si="597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8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599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8"/>
        <v>0</v>
      </c>
      <c r="P3032" s="160"/>
      <c r="Q3032" s="1071">
        <f t="shared" ref="Q3032:Q3037" si="600">Q3031</f>
        <v>0</v>
      </c>
    </row>
    <row r="3033" spans="9:17" ht="13.9" x14ac:dyDescent="0.4">
      <c r="I3033" s="1073">
        <f t="shared" si="599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8"/>
        <v>0</v>
      </c>
      <c r="P3033" s="160"/>
      <c r="Q3033" s="1071">
        <f t="shared" si="600"/>
        <v>0</v>
      </c>
    </row>
    <row r="3034" spans="9:17" ht="13.9" x14ac:dyDescent="0.4">
      <c r="I3034" s="1073">
        <f t="shared" si="599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8"/>
        <v>0</v>
      </c>
      <c r="P3034" s="160"/>
      <c r="Q3034" s="1071">
        <f t="shared" si="600"/>
        <v>0</v>
      </c>
    </row>
    <row r="3035" spans="9:17" ht="13.9" x14ac:dyDescent="0.4">
      <c r="I3035" s="1073">
        <f t="shared" si="599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8"/>
        <v>0</v>
      </c>
      <c r="P3035" s="160"/>
      <c r="Q3035" s="1071">
        <f t="shared" si="600"/>
        <v>0</v>
      </c>
    </row>
    <row r="3036" spans="9:17" ht="13.9" x14ac:dyDescent="0.4">
      <c r="I3036" s="1073">
        <f t="shared" si="599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8"/>
        <v>0</v>
      </c>
      <c r="P3036" s="158"/>
      <c r="Q3036" s="1071">
        <f t="shared" si="600"/>
        <v>0</v>
      </c>
    </row>
    <row r="3037" spans="9:17" ht="13.9" x14ac:dyDescent="0.4">
      <c r="I3037" s="1073">
        <f t="shared" si="599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8"/>
        <v>0</v>
      </c>
      <c r="P3037" s="158"/>
      <c r="Q3037" s="1071">
        <f t="shared" si="600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1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2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1"/>
        <v>0</v>
      </c>
      <c r="P3045" s="160"/>
      <c r="Q3045" s="1071">
        <f>Q3044</f>
        <v>0</v>
      </c>
    </row>
    <row r="3046" spans="9:17" ht="13.9" x14ac:dyDescent="0.4">
      <c r="I3046" s="1073">
        <f t="shared" si="602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1"/>
        <v>0</v>
      </c>
      <c r="P3046" s="160"/>
      <c r="Q3046" s="1071">
        <f t="shared" ref="Q3046:Q3057" si="603">Q3045</f>
        <v>0</v>
      </c>
    </row>
    <row r="3047" spans="9:17" ht="13.9" x14ac:dyDescent="0.4">
      <c r="I3047" s="1073">
        <f t="shared" si="602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1"/>
        <v>0</v>
      </c>
      <c r="P3047" s="160"/>
      <c r="Q3047" s="1071">
        <f t="shared" si="603"/>
        <v>0</v>
      </c>
    </row>
    <row r="3048" spans="9:17" ht="13.9" x14ac:dyDescent="0.4">
      <c r="I3048" s="1073">
        <f t="shared" si="602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1"/>
        <v>0</v>
      </c>
      <c r="P3048" s="160"/>
      <c r="Q3048" s="1071">
        <f t="shared" si="603"/>
        <v>0</v>
      </c>
    </row>
    <row r="3049" spans="9:17" ht="13.9" x14ac:dyDescent="0.4">
      <c r="I3049" s="1073">
        <f t="shared" si="602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1"/>
        <v>0</v>
      </c>
      <c r="P3049" s="160"/>
      <c r="Q3049" s="1071">
        <f t="shared" si="603"/>
        <v>0</v>
      </c>
    </row>
    <row r="3050" spans="9:17" ht="13.9" x14ac:dyDescent="0.4">
      <c r="I3050" s="1073">
        <f t="shared" si="602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1"/>
        <v>0</v>
      </c>
      <c r="P3050" s="160"/>
      <c r="Q3050" s="1071">
        <f t="shared" si="603"/>
        <v>0</v>
      </c>
    </row>
    <row r="3051" spans="9:17" ht="13.9" x14ac:dyDescent="0.4">
      <c r="I3051" s="1073">
        <f t="shared" si="602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1"/>
        <v>0</v>
      </c>
      <c r="P3051" s="160"/>
      <c r="Q3051" s="1071">
        <f t="shared" si="603"/>
        <v>0</v>
      </c>
    </row>
    <row r="3052" spans="9:17" ht="13.9" x14ac:dyDescent="0.4">
      <c r="I3052" s="1073">
        <f t="shared" si="602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1"/>
        <v>0</v>
      </c>
      <c r="P3052" s="160"/>
      <c r="Q3052" s="1071">
        <f t="shared" si="603"/>
        <v>0</v>
      </c>
    </row>
    <row r="3053" spans="9:17" ht="13.9" x14ac:dyDescent="0.4">
      <c r="I3053" s="1073">
        <f t="shared" si="602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1"/>
        <v>0</v>
      </c>
      <c r="P3053" s="160"/>
      <c r="Q3053" s="1071">
        <f t="shared" si="603"/>
        <v>0</v>
      </c>
    </row>
    <row r="3054" spans="9:17" ht="13.9" x14ac:dyDescent="0.4">
      <c r="I3054" s="1073">
        <f t="shared" si="602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1"/>
        <v>0</v>
      </c>
      <c r="P3054" s="160"/>
      <c r="Q3054" s="1071">
        <f t="shared" si="603"/>
        <v>0</v>
      </c>
    </row>
    <row r="3055" spans="9:17" ht="13.9" x14ac:dyDescent="0.4">
      <c r="I3055" s="1073">
        <f t="shared" si="602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1"/>
        <v>0</v>
      </c>
      <c r="P3055" s="160"/>
      <c r="Q3055" s="1071">
        <f t="shared" si="603"/>
        <v>0</v>
      </c>
    </row>
    <row r="3056" spans="9:17" ht="13.9" x14ac:dyDescent="0.4">
      <c r="I3056" s="1073">
        <f t="shared" si="602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1"/>
        <v>0</v>
      </c>
      <c r="P3056" s="160"/>
      <c r="Q3056" s="1071">
        <f t="shared" si="603"/>
        <v>0</v>
      </c>
    </row>
    <row r="3057" spans="9:17" ht="13.9" x14ac:dyDescent="0.4">
      <c r="I3057" s="1073">
        <f t="shared" si="602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1"/>
        <v>0</v>
      </c>
      <c r="P3057" s="160"/>
      <c r="Q3057" s="1071">
        <f t="shared" si="603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4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5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4"/>
        <v>0</v>
      </c>
      <c r="P3063" s="160"/>
      <c r="Q3063" s="1071">
        <f>Q3062</f>
        <v>0</v>
      </c>
    </row>
    <row r="3064" spans="9:17" ht="13.9" x14ac:dyDescent="0.4">
      <c r="I3064" s="1073">
        <f t="shared" si="605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4"/>
        <v>0</v>
      </c>
      <c r="P3064" s="160"/>
      <c r="Q3064" s="1071">
        <f t="shared" ref="Q3064:Q3071" si="606">Q3063</f>
        <v>0</v>
      </c>
    </row>
    <row r="3065" spans="9:17" ht="13.9" x14ac:dyDescent="0.4">
      <c r="I3065" s="1073">
        <f t="shared" si="605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4"/>
        <v>0</v>
      </c>
      <c r="P3065" s="160"/>
      <c r="Q3065" s="1071">
        <f t="shared" si="606"/>
        <v>0</v>
      </c>
    </row>
    <row r="3066" spans="9:17" ht="13.9" x14ac:dyDescent="0.4">
      <c r="I3066" s="1073">
        <f t="shared" si="605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4"/>
        <v>0</v>
      </c>
      <c r="P3066" s="158"/>
      <c r="Q3066" s="1071">
        <f t="shared" si="606"/>
        <v>0</v>
      </c>
    </row>
    <row r="3067" spans="9:17" ht="13.9" x14ac:dyDescent="0.4">
      <c r="I3067" s="1073">
        <f t="shared" si="605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4"/>
        <v>0</v>
      </c>
      <c r="P3067" s="158"/>
      <c r="Q3067" s="1071">
        <f t="shared" si="606"/>
        <v>0</v>
      </c>
    </row>
    <row r="3068" spans="9:17" ht="13.9" x14ac:dyDescent="0.4">
      <c r="I3068" s="1073">
        <f t="shared" si="605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4"/>
        <v>0</v>
      </c>
      <c r="P3068" s="158"/>
      <c r="Q3068" s="1071">
        <f t="shared" si="606"/>
        <v>0</v>
      </c>
    </row>
    <row r="3069" spans="9:17" ht="13.9" x14ac:dyDescent="0.4">
      <c r="I3069" s="1073">
        <f t="shared" si="605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4"/>
        <v>0</v>
      </c>
      <c r="P3069" s="158"/>
      <c r="Q3069" s="1071">
        <f t="shared" si="606"/>
        <v>0</v>
      </c>
    </row>
    <row r="3070" spans="9:17" ht="13.9" x14ac:dyDescent="0.4">
      <c r="I3070" s="1073">
        <f t="shared" si="605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4"/>
        <v>0</v>
      </c>
      <c r="P3070" s="158"/>
      <c r="Q3070" s="1071">
        <f t="shared" si="606"/>
        <v>0</v>
      </c>
    </row>
    <row r="3071" spans="9:17" ht="13.9" x14ac:dyDescent="0.4">
      <c r="I3071" s="1073">
        <f t="shared" si="605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4"/>
        <v>0</v>
      </c>
      <c r="P3071" s="158"/>
      <c r="Q3071" s="1071">
        <f t="shared" si="606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7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8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7"/>
        <v>0</v>
      </c>
      <c r="P3083" s="160"/>
      <c r="Q3083" s="1071">
        <f t="shared" ref="Q3083:Q3088" si="609">Q3082</f>
        <v>0</v>
      </c>
    </row>
    <row r="3084" spans="9:17" ht="13.9" x14ac:dyDescent="0.4">
      <c r="I3084" s="1073">
        <f t="shared" si="608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7"/>
        <v>0</v>
      </c>
      <c r="P3084" s="160"/>
      <c r="Q3084" s="1071">
        <f t="shared" si="609"/>
        <v>0</v>
      </c>
    </row>
    <row r="3085" spans="9:17" ht="13.9" x14ac:dyDescent="0.4">
      <c r="I3085" s="1073">
        <f t="shared" si="608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7"/>
        <v>0</v>
      </c>
      <c r="P3085" s="158"/>
      <c r="Q3085" s="1071">
        <f t="shared" si="609"/>
        <v>0</v>
      </c>
    </row>
    <row r="3086" spans="9:17" ht="13.9" x14ac:dyDescent="0.4">
      <c r="I3086" s="1073">
        <f t="shared" si="608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7"/>
        <v>0</v>
      </c>
      <c r="P3086" s="158"/>
      <c r="Q3086" s="1071">
        <f t="shared" si="609"/>
        <v>0</v>
      </c>
    </row>
    <row r="3087" spans="9:17" ht="13.9" x14ac:dyDescent="0.4">
      <c r="I3087" s="1073">
        <f t="shared" si="608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7"/>
        <v>0</v>
      </c>
      <c r="P3087" s="158"/>
      <c r="Q3087" s="1071">
        <f t="shared" si="609"/>
        <v>0</v>
      </c>
    </row>
    <row r="3088" spans="9:17" ht="13.9" x14ac:dyDescent="0.4">
      <c r="I3088" s="1073">
        <f t="shared" si="608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7"/>
        <v>0</v>
      </c>
      <c r="P3088" s="158"/>
      <c r="Q3088" s="1071">
        <f t="shared" si="609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0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1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0"/>
        <v>0</v>
      </c>
      <c r="P3094" s="160"/>
      <c r="Q3094" s="1071">
        <f t="shared" ref="Q3094:Q3099" si="612">Q3093</f>
        <v>0</v>
      </c>
    </row>
    <row r="3095" spans="9:17" ht="13.9" x14ac:dyDescent="0.4">
      <c r="I3095" s="1073">
        <f t="shared" si="611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0"/>
        <v>0</v>
      </c>
      <c r="P3095" s="160"/>
      <c r="Q3095" s="1071">
        <f t="shared" si="612"/>
        <v>0</v>
      </c>
    </row>
    <row r="3096" spans="9:17" ht="13.9" x14ac:dyDescent="0.4">
      <c r="I3096" s="1073">
        <f t="shared" si="611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0"/>
        <v>0</v>
      </c>
      <c r="P3096" s="160"/>
      <c r="Q3096" s="1071">
        <f t="shared" si="612"/>
        <v>0</v>
      </c>
    </row>
    <row r="3097" spans="9:17" ht="13.9" x14ac:dyDescent="0.4">
      <c r="I3097" s="1073">
        <f t="shared" si="611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0"/>
        <v>0</v>
      </c>
      <c r="P3097" s="160"/>
      <c r="Q3097" s="1071">
        <f t="shared" si="612"/>
        <v>0</v>
      </c>
    </row>
    <row r="3098" spans="9:17" ht="13.9" x14ac:dyDescent="0.4">
      <c r="I3098" s="1073">
        <f t="shared" si="611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0"/>
        <v>0</v>
      </c>
      <c r="P3098" s="158"/>
      <c r="Q3098" s="1071">
        <f t="shared" si="612"/>
        <v>0</v>
      </c>
    </row>
    <row r="3099" spans="9:17" ht="13.9" x14ac:dyDescent="0.4">
      <c r="I3099" s="1073">
        <f t="shared" si="611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0"/>
        <v>0</v>
      </c>
      <c r="P3099" s="158"/>
      <c r="Q3099" s="1071">
        <f t="shared" si="612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4.5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4.5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4.5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4.5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4.5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4.5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18. Details of Chemicals Applied, RR2XtendFlex Soybeans, Flood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68.630156249999999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Besiege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1.98</v>
      </c>
      <c r="E22" s="96">
        <f>Seed_Chemical!E30</f>
        <v>9</v>
      </c>
      <c r="F22" s="96">
        <f>Seed_Chemical!F30</f>
        <v>17.82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17.82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Quadris Top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1.315390625</v>
      </c>
      <c r="E36" s="96">
        <f>Seed_Chemical!E44</f>
        <v>10</v>
      </c>
      <c r="F36" s="96">
        <f>Seed_Chemical!F44</f>
        <v>13.15390625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13.15390625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18. Details of Chemicals Applied, RR2XtendFlex Soybeans, Flood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68.630156249999999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Besiege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1.98</v>
      </c>
      <c r="E18" s="96">
        <f>Seed_Chemical!E30</f>
        <v>9</v>
      </c>
      <c r="F18" s="96">
        <f>Seed_Chemical!F30</f>
        <v>17.82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17.82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13.15390625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2025-10-29T21:55:56Z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