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5016712135-my.sharepoint.com/personal/bjwatkins_uada_edu/Documents/Desktop/Enterprise Budgets 2025_Online/"/>
    </mc:Choice>
  </mc:AlternateContent>
  <xr:revisionPtr revIDLastSave="182" documentId="8_{FE35CF63-02DC-4ABB-AB4A-B53EAE1BD272}" xr6:coauthVersionLast="47" xr6:coauthVersionMax="47" xr10:uidLastSave="{AAF8ACE5-896D-4455-A0E5-AA16AD79B8BB}"/>
  <bookViews>
    <workbookView xWindow="3128" yWindow="473" windowWidth="15824" windowHeight="12210" xr2:uid="{D29855A1-290D-4B7F-A9E5-99329D8F031A}"/>
  </bookViews>
  <sheets>
    <sheet name="Budget" sheetId="1" r:id="rId1"/>
  </sheets>
  <definedNames>
    <definedName name="Production">#REF!</definedName>
    <definedName name="row">#REF!</definedName>
    <definedName name="same">#REF!</definedName>
    <definedName name="Technology">#REF!</definedName>
    <definedName name="Tilla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D47" i="1"/>
  <c r="D46" i="1"/>
  <c r="E66" i="1"/>
  <c r="D58" i="1"/>
  <c r="E58" i="1" s="1"/>
  <c r="D52" i="1"/>
  <c r="D51" i="1"/>
  <c r="D53" i="1"/>
  <c r="D37" i="1"/>
  <c r="G66" i="1" l="1"/>
  <c r="H66" i="1" s="1"/>
  <c r="G58" i="1"/>
  <c r="H58" i="1" s="1"/>
  <c r="E34" i="1" l="1"/>
  <c r="E28" i="1"/>
  <c r="E27" i="1"/>
  <c r="G34" i="1" l="1"/>
  <c r="H34" i="1" s="1"/>
  <c r="G28" i="1"/>
  <c r="H28" i="1" s="1"/>
  <c r="G27" i="1"/>
  <c r="H27" i="1" s="1"/>
  <c r="E30" i="1" l="1"/>
  <c r="E29" i="1"/>
  <c r="G29" i="1" s="1"/>
  <c r="G30" i="1" l="1"/>
  <c r="H30" i="1" s="1"/>
  <c r="H29" i="1"/>
  <c r="E44" i="1"/>
  <c r="G44" i="1" s="1"/>
  <c r="H44" i="1" l="1"/>
  <c r="E49" i="1" l="1"/>
  <c r="G49" i="1" l="1"/>
  <c r="H49" i="1" s="1"/>
  <c r="E17" i="1" l="1"/>
  <c r="G17" i="1" s="1"/>
  <c r="E14" i="1"/>
  <c r="E16" i="1"/>
  <c r="G16" i="1" s="1"/>
  <c r="E18" i="1"/>
  <c r="H17" i="1" l="1"/>
  <c r="G14" i="1"/>
  <c r="H14" i="1" s="1"/>
  <c r="G18" i="1"/>
  <c r="H18" i="1" s="1"/>
  <c r="H16" i="1"/>
  <c r="E67" i="1" l="1"/>
  <c r="G67" i="1" s="1"/>
  <c r="E65" i="1"/>
  <c r="E64" i="1"/>
  <c r="G64" i="1" s="1"/>
  <c r="H64" i="1" s="1"/>
  <c r="E59" i="1"/>
  <c r="G59" i="1" s="1"/>
  <c r="H59" i="1" s="1"/>
  <c r="E57" i="1"/>
  <c r="E56" i="1"/>
  <c r="G56" i="1" s="1"/>
  <c r="E55" i="1"/>
  <c r="G55" i="1" s="1"/>
  <c r="E53" i="1"/>
  <c r="G53" i="1" s="1"/>
  <c r="H53" i="1" s="1"/>
  <c r="E52" i="1"/>
  <c r="G52" i="1" s="1"/>
  <c r="H52" i="1" s="1"/>
  <c r="E51" i="1"/>
  <c r="G51" i="1" s="1"/>
  <c r="E47" i="1"/>
  <c r="G47" i="1" s="1"/>
  <c r="H47" i="1" s="1"/>
  <c r="E46" i="1"/>
  <c r="G46" i="1" s="1"/>
  <c r="E42" i="1"/>
  <c r="G42" i="1" s="1"/>
  <c r="H42" i="1" s="1"/>
  <c r="E40" i="1"/>
  <c r="E37" i="1"/>
  <c r="E32" i="1"/>
  <c r="G32" i="1" s="1"/>
  <c r="H32" i="1" s="1"/>
  <c r="E26" i="1"/>
  <c r="E25" i="1"/>
  <c r="G25" i="1" s="1"/>
  <c r="E24" i="1"/>
  <c r="G24" i="1" s="1"/>
  <c r="H24" i="1" s="1"/>
  <c r="E22" i="1"/>
  <c r="G22" i="1" s="1"/>
  <c r="H22" i="1" s="1"/>
  <c r="E21" i="1"/>
  <c r="E20" i="1"/>
  <c r="E7" i="1"/>
  <c r="G7" i="1" s="1"/>
  <c r="G20" i="1" l="1"/>
  <c r="H20" i="1" s="1"/>
  <c r="E60" i="1"/>
  <c r="E8" i="1"/>
  <c r="G8" i="1"/>
  <c r="E12" i="1" s="1"/>
  <c r="H12" i="1" s="1"/>
  <c r="H46" i="1"/>
  <c r="H51" i="1"/>
  <c r="H56" i="1"/>
  <c r="G21" i="1"/>
  <c r="H21" i="1" s="1"/>
  <c r="H25" i="1"/>
  <c r="G40" i="1"/>
  <c r="H40" i="1" s="1"/>
  <c r="H55" i="1"/>
  <c r="G57" i="1"/>
  <c r="H57" i="1" s="1"/>
  <c r="H67" i="1"/>
  <c r="E68" i="1"/>
  <c r="G26" i="1"/>
  <c r="H26" i="1" s="1"/>
  <c r="G37" i="1"/>
  <c r="H37" i="1" s="1"/>
  <c r="G65" i="1"/>
  <c r="H65" i="1" s="1"/>
  <c r="H7" i="1" l="1"/>
  <c r="G68" i="1"/>
  <c r="H68" i="1" s="1"/>
  <c r="H8" i="1"/>
  <c r="E69" i="1" l="1"/>
  <c r="G60" i="1"/>
  <c r="E61" i="1" l="1"/>
  <c r="H60" i="1"/>
  <c r="G61" i="1"/>
  <c r="G69" i="1"/>
  <c r="G70" i="1" s="1"/>
  <c r="E70" i="1"/>
  <c r="H69" i="1" l="1"/>
  <c r="H61" i="1"/>
  <c r="H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bjwatkins</author>
  </authors>
  <commentList>
    <comment ref="A12" authorId="0" shapeId="0" xr:uid="{50F712CD-B5D1-4231-8C09-A6E7F453A415}">
      <text>
        <r>
          <rPr>
            <sz val="9"/>
            <color indexed="81"/>
            <rFont val="Tahoma"/>
            <family val="2"/>
          </rPr>
          <t xml:space="preserve">Rent is the % share of income a landlord will receive from tenant based upon price x yield.
</t>
        </r>
      </text>
    </comment>
  </commentList>
</comments>
</file>

<file path=xl/sharedStrings.xml><?xml version="1.0" encoding="utf-8"?>
<sst xmlns="http://schemas.openxmlformats.org/spreadsheetml/2006/main" count="118" uniqueCount="83">
  <si>
    <t>Landlord</t>
  </si>
  <si>
    <t>Tenant</t>
  </si>
  <si>
    <t>ITEM</t>
  </si>
  <si>
    <t>UNIT</t>
  </si>
  <si>
    <t>PRICE</t>
  </si>
  <si>
    <t>QUANTITY</t>
  </si>
  <si>
    <t>Total Amount</t>
  </si>
  <si>
    <t>Share %</t>
  </si>
  <si>
    <t>Share</t>
  </si>
  <si>
    <t>INCOME</t>
  </si>
  <si>
    <t>bu</t>
  </si>
  <si>
    <t>TOTAL INCOME</t>
  </si>
  <si>
    <t xml:space="preserve">                                                                       </t>
  </si>
  <si>
    <t>DIRECT EXPENSES</t>
  </si>
  <si>
    <t>appl</t>
  </si>
  <si>
    <t xml:space="preserve">  FERTILIZERS</t>
  </si>
  <si>
    <t xml:space="preserve">  FUNGICIDES</t>
  </si>
  <si>
    <t>oz</t>
  </si>
  <si>
    <t xml:space="preserve">  HERBICIDES</t>
  </si>
  <si>
    <t xml:space="preserve">  INSECTICIDES</t>
  </si>
  <si>
    <t xml:space="preserve">  SEED/PLANTS</t>
  </si>
  <si>
    <t xml:space="preserve">  ADJUVANTS</t>
  </si>
  <si>
    <t xml:space="preserve">  HAULING</t>
  </si>
  <si>
    <t xml:space="preserve">  DRYING</t>
  </si>
  <si>
    <t>acre</t>
  </si>
  <si>
    <t xml:space="preserve">  OPERATOR LABOR      </t>
  </si>
  <si>
    <t>Tractors</t>
  </si>
  <si>
    <t>hour</t>
  </si>
  <si>
    <t>Harvesters</t>
  </si>
  <si>
    <t>Special Labor</t>
  </si>
  <si>
    <t xml:space="preserve">  DIESEL FUEL</t>
  </si>
  <si>
    <t>gal</t>
  </si>
  <si>
    <t xml:space="preserve">  REPAIR &amp; MAINTENANCE</t>
  </si>
  <si>
    <t>INTEREST ON OP. CAP.</t>
  </si>
  <si>
    <t>TOTAL DIRECT EXPENSES</t>
  </si>
  <si>
    <t>RETURNS ABOVE DIRECT EXPENSES</t>
  </si>
  <si>
    <t>FIXED EXPENSES</t>
  </si>
  <si>
    <t>TOTAL FIXED EXPENSES</t>
  </si>
  <si>
    <t>TOTAL SPECIFIED EXPENSES</t>
  </si>
  <si>
    <t>RETURNS ABOVE TOTAL SPECIFIED EXPENSES</t>
  </si>
  <si>
    <t>lbs</t>
  </si>
  <si>
    <t xml:space="preserve">  CUSTOM SPRAY AND FERTILIZER</t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</si>
  <si>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</si>
  <si>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Potash (0-0-60)</t>
    </r>
    <r>
      <rPr>
        <vertAlign val="superscript"/>
        <sz val="11"/>
        <color rgb="FF990000"/>
        <rFont val="Calibri"/>
        <family val="2"/>
        <scheme val="minor"/>
      </rPr>
      <t>2</t>
    </r>
  </si>
  <si>
    <t xml:space="preserve">  CROP CONSULTANT/SCOUTING FEE</t>
  </si>
  <si>
    <t>Tractors/Implements</t>
  </si>
  <si>
    <t xml:space="preserve">  CROP INSURANCE</t>
  </si>
  <si>
    <t xml:space="preserve">  LAND EXPENSE</t>
  </si>
  <si>
    <t xml:space="preserve">  IRRIGATE LABOR</t>
  </si>
  <si>
    <t>Tractors/Implements**</t>
  </si>
  <si>
    <t>__________________________________________________________________________________________________</t>
  </si>
  <si>
    <r>
      <t>Phosphate (0-46-0)</t>
    </r>
    <r>
      <rPr>
        <vertAlign val="superscript"/>
        <sz val="11"/>
        <color rgb="FF990000"/>
        <rFont val="Calibri"/>
        <family val="2"/>
        <scheme val="minor"/>
      </rPr>
      <t>2</t>
    </r>
  </si>
  <si>
    <t>thous</t>
  </si>
  <si>
    <t xml:space="preserve">  SUPPLIES</t>
  </si>
  <si>
    <t>Polypipe</t>
  </si>
  <si>
    <t>qt</t>
  </si>
  <si>
    <t>Furrow Irr.</t>
  </si>
  <si>
    <t xml:space="preserve">              Estimated Costs and Returns per Acre</t>
  </si>
  <si>
    <r>
      <t>2,4-D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</si>
  <si>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Ground App</t>
    </r>
    <r>
      <rPr>
        <vertAlign val="superscript"/>
        <sz val="11"/>
        <color rgb="FF990000"/>
        <rFont val="Calibri"/>
        <family val="2"/>
        <scheme val="minor"/>
      </rPr>
      <t>1,2,3,4,5</t>
    </r>
  </si>
  <si>
    <t>**Implements assumed in use for this budget are as follows: 1 x disk; 1 x field cultivator; 1 x bedder/hipper; 1 x row crop cultivator; 1 x do-all; 1 x planter; 1 x polypipe; roll out, punch, take up</t>
  </si>
  <si>
    <t>Soybean</t>
  </si>
  <si>
    <t>Soybean Seed</t>
  </si>
  <si>
    <r>
      <t>Besiege</t>
    </r>
    <r>
      <rPr>
        <vertAlign val="superscript"/>
        <sz val="11"/>
        <color rgb="FF990000"/>
        <rFont val="Calibri"/>
        <family val="2"/>
        <scheme val="minor"/>
      </rPr>
      <t>6</t>
    </r>
  </si>
  <si>
    <t>Haul Soybean</t>
  </si>
  <si>
    <t>Soybean Consultant</t>
  </si>
  <si>
    <t>Soybean Crop Insurance</t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</si>
  <si>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</si>
  <si>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Quadris Top</t>
    </r>
    <r>
      <rPr>
        <vertAlign val="superscript"/>
        <sz val="11"/>
        <color rgb="FF990000"/>
        <rFont val="Calibri"/>
        <family val="2"/>
        <scheme val="minor"/>
      </rPr>
      <t>7</t>
    </r>
  </si>
  <si>
    <t>Urea (46-0-0)</t>
  </si>
  <si>
    <t>Aerial App Fert</t>
  </si>
  <si>
    <r>
      <t>Aerial App Chem</t>
    </r>
    <r>
      <rPr>
        <vertAlign val="superscript"/>
        <sz val="11"/>
        <color rgb="FF990000"/>
        <rFont val="Calibri"/>
        <family val="2"/>
        <scheme val="minor"/>
      </rPr>
      <t>6,7</t>
    </r>
  </si>
  <si>
    <t>acre-in</t>
  </si>
  <si>
    <t xml:space="preserve">  RoundupReady2XtendFlex Soybean</t>
  </si>
  <si>
    <t xml:space="preserve">               Furrow Irrigated, 12 ac-in., Arkansas, 2025</t>
  </si>
  <si>
    <t>Crop Share Rent</t>
  </si>
  <si>
    <r>
      <t>Metribuzin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</si>
  <si>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Tavium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</si>
  <si>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Xtendimax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</si>
  <si>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Liberty</t>
    </r>
    <r>
      <rPr>
        <vertAlign val="superscript"/>
        <sz val="11"/>
        <color rgb="FF990000"/>
        <rFont val="Calibri"/>
        <family val="2"/>
        <scheme val="minor"/>
      </rPr>
      <t>4</t>
    </r>
  </si>
  <si>
    <t>Check Off, Boards</t>
  </si>
  <si>
    <t>Farm Overhead</t>
  </si>
  <si>
    <t>Note: Cost of production estimates are based on input prices gathered in fall 2024. These budgets are an adaptation of budgets from MSState following University of Arkansas System Recommendations.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</si>
</sst>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%"/>
    <numFmt numFmtId="165" formatCode="_(&quot;$&quot;* #,##0.000_);_(&quot;$&quot;* \(#,##0.000\);_(&quot;$&quot;* &quot;-&quot;??_);_(@_)"/>
    <numFmt numFmtId="166" formatCode="0.0000"/>
    <numFmt numFmtId="167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rgb="FF99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u/>
      <sz val="10"/>
      <color indexed="12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44" fontId="0" fillId="0" borderId="0" xfId="1" applyFont="1"/>
    <xf numFmtId="0" fontId="3" fillId="0" borderId="1" xfId="0" applyFont="1" applyBorder="1"/>
    <xf numFmtId="44" fontId="3" fillId="0" borderId="1" xfId="1" applyFont="1" applyBorder="1"/>
    <xf numFmtId="164" fontId="3" fillId="0" borderId="1" xfId="0" applyNumberFormat="1" applyFont="1" applyBorder="1"/>
    <xf numFmtId="44" fontId="0" fillId="0" borderId="0" xfId="0" applyNumberFormat="1"/>
    <xf numFmtId="0" fontId="4" fillId="0" borderId="0" xfId="0" applyFont="1"/>
    <xf numFmtId="0" fontId="3" fillId="0" borderId="0" xfId="0" applyFont="1"/>
    <xf numFmtId="44" fontId="3" fillId="0" borderId="0" xfId="1" applyFont="1"/>
    <xf numFmtId="164" fontId="3" fillId="0" borderId="0" xfId="0" applyNumberFormat="1" applyFont="1"/>
    <xf numFmtId="0" fontId="6" fillId="2" borderId="0" xfId="0" applyFont="1" applyFill="1" applyAlignment="1">
      <alignment horizontal="center"/>
    </xf>
    <xf numFmtId="44" fontId="0" fillId="0" borderId="0" xfId="1" applyFont="1" applyBorder="1"/>
    <xf numFmtId="165" fontId="3" fillId="0" borderId="0" xfId="1" applyNumberFormat="1" applyFont="1"/>
    <xf numFmtId="166" fontId="3" fillId="0" borderId="0" xfId="0" applyNumberFormat="1" applyFont="1"/>
    <xf numFmtId="167" fontId="3" fillId="0" borderId="0" xfId="0" applyNumberFormat="1" applyFont="1"/>
    <xf numFmtId="44" fontId="2" fillId="0" borderId="0" xfId="1" applyFont="1"/>
    <xf numFmtId="44" fontId="2" fillId="0" borderId="0" xfId="0" applyNumberFormat="1" applyFont="1"/>
    <xf numFmtId="1" fontId="3" fillId="0" borderId="0" xfId="0" applyNumberFormat="1" applyFont="1"/>
    <xf numFmtId="0" fontId="10" fillId="0" borderId="0" xfId="0" applyFont="1"/>
    <xf numFmtId="44" fontId="10" fillId="0" borderId="0" xfId="0" applyNumberFormat="1" applyFont="1"/>
    <xf numFmtId="0" fontId="4" fillId="0" borderId="0" xfId="0" applyFont="1" applyAlignment="1">
      <alignment horizontal="center" wrapText="1"/>
    </xf>
    <xf numFmtId="44" fontId="11" fillId="0" borderId="0" xfId="0" applyNumberFormat="1" applyFont="1"/>
    <xf numFmtId="0" fontId="0" fillId="0" borderId="0" xfId="0" applyAlignment="1">
      <alignment wrapText="1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urrency" xfId="1" builtinId="4"/>
    <cellStyle name="Hyperlink 2" xfId="3" xr:uid="{FE333539-0EDB-4018-9D9D-02CDC804A42E}"/>
    <cellStyle name="Normal" xfId="0" builtinId="0"/>
    <cellStyle name="Normal 2" xfId="2" xr:uid="{7F815CE7-D695-4C0A-8D2B-F4CD3FE460F1}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82315</xdr:colOff>
      <xdr:row>0</xdr:row>
      <xdr:rowOff>47625</xdr:rowOff>
    </xdr:from>
    <xdr:to>
      <xdr:col>7</xdr:col>
      <xdr:colOff>684386</xdr:colOff>
      <xdr:row>2</xdr:row>
      <xdr:rowOff>209550</xdr:rowOff>
    </xdr:to>
    <xdr:pic>
      <xdr:nvPicPr>
        <xdr:cNvPr id="5" name="Picture 4" descr="University of Arkansas System Division of Agriculture Research and Extension Logo">
          <a:extLst>
            <a:ext uri="{FF2B5EF4-FFF2-40B4-BE49-F238E27FC236}">
              <a16:creationId xmlns:a16="http://schemas.microsoft.com/office/drawing/2014/main" id="{83E90C1F-02E1-4699-8EC1-7B69C1937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6765" y="47625"/>
          <a:ext cx="1211671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247650</xdr:colOff>
      <xdr:row>2</xdr:row>
      <xdr:rowOff>217170</xdr:rowOff>
    </xdr:to>
    <xdr:pic>
      <xdr:nvPicPr>
        <xdr:cNvPr id="3" name="Picture 2" descr="Arkansas Soybean Promotion Board Logo">
          <a:extLst>
            <a:ext uri="{FF2B5EF4-FFF2-40B4-BE49-F238E27FC236}">
              <a16:creationId xmlns:a16="http://schemas.microsoft.com/office/drawing/2014/main" id="{D8DB0005-21BC-028D-235A-5D7DD0D2B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733550" cy="69342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03A5-EB3B-488D-892A-771E1F7D2B1B}">
  <dimension ref="A1:J77"/>
  <sheetViews>
    <sheetView tabSelected="1" workbookViewId="0">
      <selection activeCell="A2" sqref="A2:H2"/>
    </sheetView>
  </sheetViews>
  <sheetFormatPr defaultRowHeight="14.25" x14ac:dyDescent="0.45"/>
  <cols>
    <col min="1" max="1" width="23.73046875" customWidth="1"/>
    <col min="3" max="3" width="9" style="8" bestFit="1" customWidth="1"/>
    <col min="4" max="4" width="10.265625" bestFit="1" customWidth="1"/>
    <col min="5" max="5" width="14.59765625" style="8" bestFit="1" customWidth="1"/>
    <col min="6" max="6" width="10.1328125" customWidth="1"/>
    <col min="7" max="7" width="9.1328125" customWidth="1"/>
    <col min="8" max="8" width="11.86328125" customWidth="1"/>
    <col min="9" max="9" width="1.265625" customWidth="1"/>
  </cols>
  <sheetData>
    <row r="1" spans="1:10" ht="18" x14ac:dyDescent="0.55000000000000004">
      <c r="A1" s="30" t="s">
        <v>57</v>
      </c>
      <c r="B1" s="30"/>
      <c r="C1" s="30"/>
      <c r="D1" s="30"/>
      <c r="E1" s="30"/>
      <c r="F1" s="30"/>
      <c r="G1" s="30"/>
      <c r="H1" s="30"/>
      <c r="I1" s="17"/>
    </row>
    <row r="2" spans="1:10" ht="18" x14ac:dyDescent="0.55000000000000004">
      <c r="A2" s="31" t="s">
        <v>73</v>
      </c>
      <c r="B2" s="31"/>
      <c r="C2" s="31"/>
      <c r="D2" s="31"/>
      <c r="E2" s="31"/>
      <c r="F2" s="31"/>
      <c r="G2" s="31"/>
      <c r="H2" s="31"/>
      <c r="I2" s="17"/>
    </row>
    <row r="3" spans="1:10" ht="18.399999999999999" thickBot="1" x14ac:dyDescent="0.6">
      <c r="A3" s="32" t="s">
        <v>74</v>
      </c>
      <c r="B3" s="32"/>
      <c r="C3" s="32"/>
      <c r="D3" s="32"/>
      <c r="E3" s="32"/>
      <c r="F3" s="32"/>
      <c r="G3" s="32"/>
      <c r="H3" s="32"/>
      <c r="I3" s="17"/>
    </row>
    <row r="4" spans="1:10" ht="14.65" thickTop="1" x14ac:dyDescent="0.45">
      <c r="A4" s="1"/>
      <c r="B4" s="1"/>
      <c r="C4" s="2"/>
      <c r="D4" s="1"/>
      <c r="E4" s="2"/>
      <c r="F4" s="33" t="s">
        <v>0</v>
      </c>
      <c r="G4" s="33"/>
      <c r="H4" s="3" t="s">
        <v>1</v>
      </c>
      <c r="I4" s="3"/>
    </row>
    <row r="5" spans="1:10" x14ac:dyDescent="0.4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6" t="s">
        <v>7</v>
      </c>
      <c r="G5" s="6" t="s">
        <v>8</v>
      </c>
      <c r="H5" s="6" t="s">
        <v>8</v>
      </c>
      <c r="I5" s="3"/>
    </row>
    <row r="6" spans="1:10" x14ac:dyDescent="0.45">
      <c r="A6" s="7" t="s">
        <v>9</v>
      </c>
    </row>
    <row r="7" spans="1:10" x14ac:dyDescent="0.45">
      <c r="A7" s="9" t="s">
        <v>61</v>
      </c>
      <c r="B7" s="9" t="s">
        <v>10</v>
      </c>
      <c r="C7" s="10">
        <v>9.5</v>
      </c>
      <c r="D7" s="9">
        <v>60</v>
      </c>
      <c r="E7" s="2">
        <f>ROUND(C7*D7,2)</f>
        <v>570</v>
      </c>
      <c r="F7" s="11">
        <v>0.2</v>
      </c>
      <c r="G7" s="2">
        <f>ROUND(E7*F7,2)</f>
        <v>114</v>
      </c>
      <c r="H7" s="2">
        <f>ROUND(E7-G7,2)</f>
        <v>456</v>
      </c>
      <c r="I7" s="18"/>
    </row>
    <row r="8" spans="1:10" x14ac:dyDescent="0.45">
      <c r="A8" s="7" t="s">
        <v>11</v>
      </c>
      <c r="E8" s="8">
        <f>SUM(E7:E7)</f>
        <v>570</v>
      </c>
      <c r="G8" s="12">
        <f>SUM(G7:G7)</f>
        <v>114</v>
      </c>
      <c r="H8" s="12">
        <f>ROUND(E8-G8,2)</f>
        <v>456</v>
      </c>
      <c r="I8" s="12"/>
    </row>
    <row r="9" spans="1:10" ht="7.5" customHeight="1" x14ac:dyDescent="0.45">
      <c r="A9" t="s">
        <v>12</v>
      </c>
    </row>
    <row r="10" spans="1:10" x14ac:dyDescent="0.45">
      <c r="A10" s="7" t="s">
        <v>13</v>
      </c>
    </row>
    <row r="11" spans="1:10" x14ac:dyDescent="0.45">
      <c r="A11" s="13" t="s">
        <v>47</v>
      </c>
    </row>
    <row r="12" spans="1:10" x14ac:dyDescent="0.45">
      <c r="A12" s="14" t="s">
        <v>75</v>
      </c>
      <c r="B12" s="14" t="s">
        <v>24</v>
      </c>
      <c r="C12" s="15"/>
      <c r="D12" s="14"/>
      <c r="E12" s="8">
        <f>G8</f>
        <v>114</v>
      </c>
      <c r="F12" s="16"/>
      <c r="G12" s="8"/>
      <c r="H12" s="8">
        <f>E12</f>
        <v>114</v>
      </c>
    </row>
    <row r="13" spans="1:10" x14ac:dyDescent="0.45">
      <c r="A13" s="13" t="s">
        <v>20</v>
      </c>
    </row>
    <row r="14" spans="1:10" x14ac:dyDescent="0.45">
      <c r="A14" s="14" t="s">
        <v>62</v>
      </c>
      <c r="B14" s="14" t="s">
        <v>52</v>
      </c>
      <c r="C14" s="15">
        <v>0.68</v>
      </c>
      <c r="D14" s="14">
        <v>150</v>
      </c>
      <c r="E14" s="8">
        <f>ROUND(C14*D14,2)</f>
        <v>102</v>
      </c>
      <c r="F14" s="16">
        <v>0</v>
      </c>
      <c r="G14" s="8">
        <f>ROUND(E14*F14,2)</f>
        <v>0</v>
      </c>
      <c r="H14" s="8">
        <f>ROUND(E14-G14,2)</f>
        <v>102</v>
      </c>
      <c r="I14" s="8"/>
      <c r="J14" s="25"/>
    </row>
    <row r="15" spans="1:10" x14ac:dyDescent="0.45">
      <c r="A15" s="13" t="s">
        <v>41</v>
      </c>
      <c r="J15" s="25"/>
    </row>
    <row r="16" spans="1:10" ht="15.75" x14ac:dyDescent="0.45">
      <c r="A16" s="14" t="s">
        <v>59</v>
      </c>
      <c r="B16" s="14" t="s">
        <v>14</v>
      </c>
      <c r="C16" s="15">
        <v>8.5</v>
      </c>
      <c r="D16" s="14">
        <v>5</v>
      </c>
      <c r="E16" s="8">
        <f>ROUND(C16*D16,2)</f>
        <v>42.5</v>
      </c>
      <c r="F16" s="16">
        <v>0</v>
      </c>
      <c r="G16" s="8">
        <f>ROUND(E16*F16,2)</f>
        <v>0</v>
      </c>
      <c r="H16" s="8">
        <f>ROUND(E16-G16,2)</f>
        <v>42.5</v>
      </c>
      <c r="I16" s="8"/>
      <c r="J16" s="25"/>
    </row>
    <row r="17" spans="1:10" ht="15.75" x14ac:dyDescent="0.45">
      <c r="A17" s="14" t="s">
        <v>71</v>
      </c>
      <c r="B17" s="14" t="s">
        <v>14</v>
      </c>
      <c r="C17" s="15">
        <v>10</v>
      </c>
      <c r="D17" s="14">
        <v>2</v>
      </c>
      <c r="E17" s="8">
        <f>ROUND(C17*D17,2)</f>
        <v>20</v>
      </c>
      <c r="F17" s="16">
        <v>0</v>
      </c>
      <c r="G17" s="8">
        <f>ROUND(E17*F17,2)</f>
        <v>0</v>
      </c>
      <c r="H17" s="8">
        <f>ROUND(E17-G17,2)</f>
        <v>20</v>
      </c>
      <c r="I17" s="8"/>
      <c r="J17" s="25"/>
    </row>
    <row r="18" spans="1:10" x14ac:dyDescent="0.45">
      <c r="A18" s="14" t="s">
        <v>70</v>
      </c>
      <c r="B18" s="14" t="s">
        <v>40</v>
      </c>
      <c r="C18" s="19">
        <v>0.1</v>
      </c>
      <c r="D18" s="14">
        <v>0</v>
      </c>
      <c r="E18" s="8">
        <f>ROUND(C18*D18,2)</f>
        <v>0</v>
      </c>
      <c r="F18" s="16">
        <v>0</v>
      </c>
      <c r="G18" s="8">
        <f>ROUND(E18*F18,2)</f>
        <v>0</v>
      </c>
      <c r="H18" s="8">
        <f>ROUND(E18-G18,2)</f>
        <v>0</v>
      </c>
      <c r="I18" s="8"/>
      <c r="J18" s="26"/>
    </row>
    <row r="19" spans="1:10" x14ac:dyDescent="0.45">
      <c r="A19" s="13" t="s">
        <v>15</v>
      </c>
      <c r="J19" s="25"/>
    </row>
    <row r="20" spans="1:10" ht="15.75" x14ac:dyDescent="0.45">
      <c r="A20" s="14" t="s">
        <v>51</v>
      </c>
      <c r="B20" s="14" t="s">
        <v>40</v>
      </c>
      <c r="C20" s="15">
        <v>0.34499999999999997</v>
      </c>
      <c r="D20" s="14">
        <v>90</v>
      </c>
      <c r="E20" s="8">
        <f>ROUND(C20*D20,2)</f>
        <v>31.05</v>
      </c>
      <c r="F20" s="16">
        <v>0</v>
      </c>
      <c r="G20" s="8">
        <f>ROUND(E20*F20,2)</f>
        <v>0</v>
      </c>
      <c r="H20" s="8">
        <f>ROUND(E20-G20,2)</f>
        <v>31.05</v>
      </c>
      <c r="I20" s="8"/>
      <c r="J20" s="25"/>
    </row>
    <row r="21" spans="1:10" ht="15.75" x14ac:dyDescent="0.45">
      <c r="A21" s="14" t="s">
        <v>43</v>
      </c>
      <c r="B21" s="14" t="s">
        <v>40</v>
      </c>
      <c r="C21" s="15">
        <v>0.25</v>
      </c>
      <c r="D21" s="14">
        <v>100</v>
      </c>
      <c r="E21" s="8">
        <f>ROUND(C21*D21,2)</f>
        <v>25</v>
      </c>
      <c r="F21" s="16">
        <v>0</v>
      </c>
      <c r="G21" s="8">
        <f>ROUND(E21*F21,2)</f>
        <v>0</v>
      </c>
      <c r="H21" s="8">
        <f>ROUND(E21-G21,2)</f>
        <v>25</v>
      </c>
      <c r="I21" s="8"/>
      <c r="J21" s="25"/>
    </row>
    <row r="22" spans="1:10" x14ac:dyDescent="0.45">
      <c r="A22" s="14" t="s">
        <v>69</v>
      </c>
      <c r="B22" s="14" t="s">
        <v>40</v>
      </c>
      <c r="C22" s="15">
        <v>0.25750000000000001</v>
      </c>
      <c r="D22" s="14">
        <v>0</v>
      </c>
      <c r="E22" s="8">
        <f>ROUND(C22*D22,2)</f>
        <v>0</v>
      </c>
      <c r="F22" s="16">
        <v>0</v>
      </c>
      <c r="G22" s="8">
        <f>ROUND(E22*F22,2)</f>
        <v>0</v>
      </c>
      <c r="H22" s="8">
        <f>ROUND(E22-G22,2)</f>
        <v>0</v>
      </c>
      <c r="I22" s="8"/>
      <c r="J22" s="26"/>
    </row>
    <row r="23" spans="1:10" x14ac:dyDescent="0.45">
      <c r="A23" s="13" t="s">
        <v>18</v>
      </c>
      <c r="J23" s="25"/>
    </row>
    <row r="24" spans="1:10" ht="15.75" x14ac:dyDescent="0.45">
      <c r="A24" s="14" t="s">
        <v>42</v>
      </c>
      <c r="B24" s="14" t="s">
        <v>55</v>
      </c>
      <c r="C24" s="15">
        <v>4.375</v>
      </c>
      <c r="D24" s="14">
        <v>1</v>
      </c>
      <c r="E24" s="8">
        <f t="shared" ref="E24:E30" si="0">ROUND(C24*D24,2)</f>
        <v>4.38</v>
      </c>
      <c r="F24" s="16">
        <v>0</v>
      </c>
      <c r="G24" s="8">
        <f t="shared" ref="G24:G30" si="1">ROUND(E24*F24,2)</f>
        <v>0</v>
      </c>
      <c r="H24" s="8">
        <f t="shared" ref="H24:H30" si="2">ROUND(E24-G24,2)</f>
        <v>4.38</v>
      </c>
      <c r="I24" s="8"/>
      <c r="J24" s="28"/>
    </row>
    <row r="25" spans="1:10" ht="15.75" x14ac:dyDescent="0.45">
      <c r="A25" s="14" t="s">
        <v>58</v>
      </c>
      <c r="B25" s="14" t="s">
        <v>55</v>
      </c>
      <c r="C25" s="15">
        <v>6.25</v>
      </c>
      <c r="D25" s="14">
        <v>1</v>
      </c>
      <c r="E25" s="8">
        <f t="shared" si="0"/>
        <v>6.25</v>
      </c>
      <c r="F25" s="16">
        <v>0</v>
      </c>
      <c r="G25" s="8">
        <f t="shared" si="1"/>
        <v>0</v>
      </c>
      <c r="H25" s="8">
        <f t="shared" si="2"/>
        <v>6.25</v>
      </c>
      <c r="I25" s="8"/>
      <c r="J25" s="25"/>
    </row>
    <row r="26" spans="1:10" ht="15.75" x14ac:dyDescent="0.45">
      <c r="A26" s="14" t="s">
        <v>76</v>
      </c>
      <c r="B26" s="14" t="s">
        <v>17</v>
      </c>
      <c r="C26" s="15">
        <v>1.1399999999999999</v>
      </c>
      <c r="D26" s="14">
        <v>8</v>
      </c>
      <c r="E26" s="8">
        <f t="shared" si="0"/>
        <v>9.1199999999999992</v>
      </c>
      <c r="F26" s="16">
        <v>0</v>
      </c>
      <c r="G26" s="8">
        <f t="shared" si="1"/>
        <v>0</v>
      </c>
      <c r="H26" s="8">
        <f t="shared" si="2"/>
        <v>9.1199999999999992</v>
      </c>
      <c r="I26" s="8"/>
      <c r="J26" s="25"/>
    </row>
    <row r="27" spans="1:10" ht="15.75" x14ac:dyDescent="0.45">
      <c r="A27" s="14" t="s">
        <v>77</v>
      </c>
      <c r="B27" s="14" t="s">
        <v>17</v>
      </c>
      <c r="C27" s="15">
        <v>0.41796875</v>
      </c>
      <c r="D27" s="14">
        <v>56.5</v>
      </c>
      <c r="E27" s="8">
        <f t="shared" si="0"/>
        <v>23.62</v>
      </c>
      <c r="F27" s="16">
        <v>0</v>
      </c>
      <c r="G27" s="8">
        <f t="shared" si="1"/>
        <v>0</v>
      </c>
      <c r="H27" s="8">
        <f t="shared" si="2"/>
        <v>23.62</v>
      </c>
      <c r="I27" s="8"/>
      <c r="J27" s="25"/>
    </row>
    <row r="28" spans="1:10" ht="15.75" x14ac:dyDescent="0.45">
      <c r="A28" s="14" t="s">
        <v>78</v>
      </c>
      <c r="B28" s="14" t="s">
        <v>17</v>
      </c>
      <c r="C28" s="15">
        <v>0.48</v>
      </c>
      <c r="D28" s="14">
        <v>22</v>
      </c>
      <c r="E28" s="8">
        <f t="shared" si="0"/>
        <v>10.56</v>
      </c>
      <c r="F28" s="16">
        <v>0</v>
      </c>
      <c r="G28" s="8">
        <f t="shared" si="1"/>
        <v>0</v>
      </c>
      <c r="H28" s="8">
        <f t="shared" si="2"/>
        <v>10.56</v>
      </c>
      <c r="I28" s="8"/>
      <c r="J28" s="25"/>
    </row>
    <row r="29" spans="1:10" ht="15.75" x14ac:dyDescent="0.45">
      <c r="A29" s="14" t="s">
        <v>67</v>
      </c>
      <c r="B29" s="14" t="s">
        <v>55</v>
      </c>
      <c r="C29" s="15">
        <v>4.375</v>
      </c>
      <c r="D29" s="14">
        <v>1</v>
      </c>
      <c r="E29" s="8">
        <f t="shared" si="0"/>
        <v>4.38</v>
      </c>
      <c r="F29" s="16">
        <v>0</v>
      </c>
      <c r="G29" s="8">
        <f t="shared" si="1"/>
        <v>0</v>
      </c>
      <c r="H29" s="8">
        <f t="shared" si="2"/>
        <v>4.38</v>
      </c>
      <c r="I29" s="8"/>
      <c r="J29" s="25"/>
    </row>
    <row r="30" spans="1:10" ht="15.75" x14ac:dyDescent="0.45">
      <c r="A30" s="14" t="s">
        <v>79</v>
      </c>
      <c r="B30" s="14" t="s">
        <v>55</v>
      </c>
      <c r="C30" s="15">
        <v>12.875</v>
      </c>
      <c r="D30" s="14">
        <v>1</v>
      </c>
      <c r="E30" s="8">
        <f t="shared" si="0"/>
        <v>12.88</v>
      </c>
      <c r="F30" s="16">
        <v>0</v>
      </c>
      <c r="G30" s="8">
        <f t="shared" si="1"/>
        <v>0</v>
      </c>
      <c r="H30" s="8">
        <f t="shared" si="2"/>
        <v>12.88</v>
      </c>
      <c r="I30" s="8"/>
      <c r="J30" s="25"/>
    </row>
    <row r="31" spans="1:10" x14ac:dyDescent="0.45">
      <c r="A31" s="13" t="s">
        <v>19</v>
      </c>
      <c r="J31" s="25"/>
    </row>
    <row r="32" spans="1:10" ht="15.75" x14ac:dyDescent="0.45">
      <c r="A32" s="14" t="s">
        <v>63</v>
      </c>
      <c r="B32" s="14" t="s">
        <v>17</v>
      </c>
      <c r="C32" s="15">
        <v>2.75</v>
      </c>
      <c r="D32" s="14">
        <v>9</v>
      </c>
      <c r="E32" s="8">
        <f>ROUND(C32*D32,2)</f>
        <v>24.75</v>
      </c>
      <c r="F32" s="16">
        <v>0</v>
      </c>
      <c r="G32" s="8">
        <f>ROUND(E32*F32,2)</f>
        <v>0</v>
      </c>
      <c r="H32" s="8">
        <f>ROUND(E32-G32,2)</f>
        <v>24.75</v>
      </c>
      <c r="I32" s="8"/>
      <c r="J32" s="26"/>
    </row>
    <row r="33" spans="1:10" x14ac:dyDescent="0.45">
      <c r="A33" s="13" t="s">
        <v>16</v>
      </c>
      <c r="J33" s="25"/>
    </row>
    <row r="34" spans="1:10" ht="15.75" x14ac:dyDescent="0.45">
      <c r="A34" s="14" t="s">
        <v>68</v>
      </c>
      <c r="B34" s="14" t="s">
        <v>17</v>
      </c>
      <c r="C34" s="15">
        <v>2.33</v>
      </c>
      <c r="D34" s="14">
        <v>10</v>
      </c>
      <c r="E34" s="8">
        <f>ROUND(C34*D34,2)</f>
        <v>23.3</v>
      </c>
      <c r="F34" s="16">
        <v>0</v>
      </c>
      <c r="G34" s="8">
        <f>ROUND(E34*F34,2)</f>
        <v>0</v>
      </c>
      <c r="H34" s="8">
        <f>ROUND(E34-G34,2)</f>
        <v>23.3</v>
      </c>
      <c r="J34" s="26"/>
    </row>
    <row r="35" spans="1:10" x14ac:dyDescent="0.45">
      <c r="A35" s="13" t="s">
        <v>21</v>
      </c>
      <c r="J35" s="25"/>
    </row>
    <row r="36" spans="1:10" x14ac:dyDescent="0.45">
      <c r="A36" s="13" t="s">
        <v>22</v>
      </c>
      <c r="J36" s="25"/>
    </row>
    <row r="37" spans="1:10" x14ac:dyDescent="0.45">
      <c r="A37" s="14" t="s">
        <v>64</v>
      </c>
      <c r="B37" s="14" t="s">
        <v>10</v>
      </c>
      <c r="C37" s="15">
        <v>0.25</v>
      </c>
      <c r="D37" s="14">
        <f>D7</f>
        <v>60</v>
      </c>
      <c r="E37" s="8">
        <f>ROUND(C37*D37,2)</f>
        <v>15</v>
      </c>
      <c r="F37" s="16">
        <v>0</v>
      </c>
      <c r="G37" s="8">
        <f>ROUND(E37*F37,2)</f>
        <v>0</v>
      </c>
      <c r="H37" s="8">
        <f>ROUND(E37-G37,2)</f>
        <v>15</v>
      </c>
      <c r="I37" s="8"/>
      <c r="J37" s="25"/>
    </row>
    <row r="38" spans="1:10" x14ac:dyDescent="0.45">
      <c r="A38" s="13" t="s">
        <v>23</v>
      </c>
      <c r="J38" s="25"/>
    </row>
    <row r="39" spans="1:10" x14ac:dyDescent="0.45">
      <c r="A39" s="13" t="s">
        <v>53</v>
      </c>
      <c r="J39" s="25"/>
    </row>
    <row r="40" spans="1:10" x14ac:dyDescent="0.45">
      <c r="A40" s="14" t="s">
        <v>54</v>
      </c>
      <c r="B40" s="14" t="s">
        <v>24</v>
      </c>
      <c r="C40" s="15">
        <v>16.25</v>
      </c>
      <c r="D40" s="14">
        <v>1</v>
      </c>
      <c r="E40" s="8">
        <f>ROUND(C40*D40,2)</f>
        <v>16.25</v>
      </c>
      <c r="F40" s="16">
        <v>0</v>
      </c>
      <c r="G40" s="8">
        <f>ROUND(E40*F40,2)</f>
        <v>0</v>
      </c>
      <c r="H40" s="8">
        <f>ROUND(E40-G40,2)</f>
        <v>16.25</v>
      </c>
      <c r="I40" s="8"/>
      <c r="J40" s="25"/>
    </row>
    <row r="41" spans="1:10" x14ac:dyDescent="0.45">
      <c r="A41" s="13" t="s">
        <v>44</v>
      </c>
      <c r="J41" s="25"/>
    </row>
    <row r="42" spans="1:10" x14ac:dyDescent="0.45">
      <c r="A42" s="14" t="s">
        <v>65</v>
      </c>
      <c r="B42" s="14" t="s">
        <v>24</v>
      </c>
      <c r="C42" s="15">
        <v>5</v>
      </c>
      <c r="D42" s="14">
        <v>1</v>
      </c>
      <c r="E42" s="8">
        <f>ROUND(C42*D42,2)</f>
        <v>5</v>
      </c>
      <c r="F42" s="16">
        <v>0</v>
      </c>
      <c r="G42" s="8">
        <f>ROUND(E42*F42,2)</f>
        <v>0</v>
      </c>
      <c r="H42" s="8">
        <f>ROUND(E42-G42,2)</f>
        <v>5</v>
      </c>
      <c r="I42" s="8"/>
      <c r="J42" s="25"/>
    </row>
    <row r="43" spans="1:10" x14ac:dyDescent="0.45">
      <c r="A43" s="13" t="s">
        <v>46</v>
      </c>
      <c r="I43" s="8"/>
      <c r="J43" s="25"/>
    </row>
    <row r="44" spans="1:10" x14ac:dyDescent="0.45">
      <c r="A44" s="14" t="s">
        <v>66</v>
      </c>
      <c r="B44" s="14" t="s">
        <v>24</v>
      </c>
      <c r="C44" s="15">
        <v>16</v>
      </c>
      <c r="D44" s="14">
        <v>1</v>
      </c>
      <c r="E44" s="8">
        <f>ROUND(C44*D44,2)</f>
        <v>16</v>
      </c>
      <c r="F44" s="16">
        <v>0</v>
      </c>
      <c r="G44" s="8">
        <f>ROUND(E44*F44,2)</f>
        <v>0</v>
      </c>
      <c r="H44" s="8">
        <f>ROUND(E44-G44,2)</f>
        <v>16</v>
      </c>
      <c r="I44" s="8"/>
      <c r="J44" s="25"/>
    </row>
    <row r="45" spans="1:10" x14ac:dyDescent="0.45">
      <c r="A45" s="13" t="s">
        <v>25</v>
      </c>
      <c r="J45" s="25"/>
    </row>
    <row r="46" spans="1:10" x14ac:dyDescent="0.45">
      <c r="A46" s="14" t="s">
        <v>26</v>
      </c>
      <c r="B46" s="14" t="s">
        <v>27</v>
      </c>
      <c r="C46" s="15">
        <v>14.53</v>
      </c>
      <c r="D46" s="20">
        <f>6.44/14.53</f>
        <v>0.44322092222986931</v>
      </c>
      <c r="E46" s="8">
        <f>ROUND(C46*D46,2)</f>
        <v>6.44</v>
      </c>
      <c r="F46" s="16">
        <v>0</v>
      </c>
      <c r="G46" s="8">
        <f>ROUND(E46*F46,2)</f>
        <v>0</v>
      </c>
      <c r="H46" s="8">
        <f>ROUND(E46-G46,2)</f>
        <v>6.44</v>
      </c>
      <c r="I46" s="8"/>
      <c r="J46" s="25"/>
    </row>
    <row r="47" spans="1:10" x14ac:dyDescent="0.45">
      <c r="A47" s="14" t="s">
        <v>28</v>
      </c>
      <c r="B47" s="14" t="s">
        <v>27</v>
      </c>
      <c r="C47" s="15">
        <v>14.53</v>
      </c>
      <c r="D47" s="20">
        <f>2.82/14.53</f>
        <v>0.19408121128699243</v>
      </c>
      <c r="E47" s="8">
        <f>ROUND(C47*D47,2)</f>
        <v>2.82</v>
      </c>
      <c r="F47" s="16">
        <v>0</v>
      </c>
      <c r="G47" s="8">
        <f>ROUND(E47*F47,2)</f>
        <v>0</v>
      </c>
      <c r="H47" s="8">
        <f>ROUND(E47-G47,2)</f>
        <v>2.82</v>
      </c>
      <c r="I47" s="8"/>
      <c r="J47" s="25"/>
    </row>
    <row r="48" spans="1:10" x14ac:dyDescent="0.45">
      <c r="A48" s="13" t="s">
        <v>48</v>
      </c>
      <c r="B48" s="14"/>
      <c r="C48" s="15"/>
      <c r="D48" s="14"/>
      <c r="F48" s="16"/>
      <c r="G48" s="8"/>
      <c r="H48" s="8"/>
      <c r="I48" s="8"/>
      <c r="J48" s="25"/>
    </row>
    <row r="49" spans="1:10" x14ac:dyDescent="0.45">
      <c r="A49" s="14" t="s">
        <v>29</v>
      </c>
      <c r="B49" s="14" t="s">
        <v>27</v>
      </c>
      <c r="C49" s="15">
        <v>14.53</v>
      </c>
      <c r="D49" s="20">
        <f>0.58/14.53</f>
        <v>3.991741225051617E-2</v>
      </c>
      <c r="E49" s="8">
        <f>ROUND(C49*D49,2)</f>
        <v>0.57999999999999996</v>
      </c>
      <c r="F49" s="16">
        <v>0</v>
      </c>
      <c r="G49" s="8">
        <f>ROUND(E49*F49,2)</f>
        <v>0</v>
      </c>
      <c r="H49" s="8">
        <f>ROUND(E49-G49,2)</f>
        <v>0.57999999999999996</v>
      </c>
      <c r="I49" s="8"/>
      <c r="J49" s="25"/>
    </row>
    <row r="50" spans="1:10" x14ac:dyDescent="0.45">
      <c r="A50" s="13" t="s">
        <v>30</v>
      </c>
      <c r="I50" s="8"/>
      <c r="J50" s="25"/>
    </row>
    <row r="51" spans="1:10" x14ac:dyDescent="0.45">
      <c r="A51" s="14" t="s">
        <v>26</v>
      </c>
      <c r="B51" s="14" t="s">
        <v>31</v>
      </c>
      <c r="C51" s="15">
        <v>2.8</v>
      </c>
      <c r="D51" s="21">
        <f>8.73/2.8</f>
        <v>3.1178571428571433</v>
      </c>
      <c r="E51" s="8">
        <f>ROUND(C51*D51,2)</f>
        <v>8.73</v>
      </c>
      <c r="F51" s="16">
        <v>0</v>
      </c>
      <c r="G51" s="8">
        <f>ROUND(E51*F51,2)</f>
        <v>0</v>
      </c>
      <c r="H51" s="8">
        <f>ROUND(E51-G51,2)</f>
        <v>8.73</v>
      </c>
      <c r="I51" s="8"/>
      <c r="J51" s="25"/>
    </row>
    <row r="52" spans="1:10" x14ac:dyDescent="0.45">
      <c r="A52" s="14" t="s">
        <v>28</v>
      </c>
      <c r="B52" s="14" t="s">
        <v>31</v>
      </c>
      <c r="C52" s="15">
        <v>2.8</v>
      </c>
      <c r="D52" s="21">
        <f>5.59/2.8</f>
        <v>1.9964285714285714</v>
      </c>
      <c r="E52" s="8">
        <f>ROUND(C52*D52,2)</f>
        <v>5.59</v>
      </c>
      <c r="F52" s="16">
        <v>0</v>
      </c>
      <c r="G52" s="8">
        <f>ROUND(E52*F52,2)</f>
        <v>0</v>
      </c>
      <c r="H52" s="8">
        <f>ROUND(E52-G52,2)</f>
        <v>5.59</v>
      </c>
      <c r="J52" s="25"/>
    </row>
    <row r="53" spans="1:10" x14ac:dyDescent="0.45">
      <c r="A53" s="14" t="s">
        <v>56</v>
      </c>
      <c r="B53" s="14" t="s">
        <v>31</v>
      </c>
      <c r="C53" s="15">
        <v>2.8</v>
      </c>
      <c r="D53" s="24">
        <f>39.69/2.8</f>
        <v>14.175000000000001</v>
      </c>
      <c r="E53" s="8">
        <f>ROUND(C53*D53,2)</f>
        <v>39.69</v>
      </c>
      <c r="F53" s="16">
        <v>0</v>
      </c>
      <c r="G53" s="8">
        <f>ROUND(E53*F53,2)</f>
        <v>0</v>
      </c>
      <c r="H53" s="8">
        <f>ROUND(E53-G53,2)</f>
        <v>39.69</v>
      </c>
      <c r="I53" s="8"/>
      <c r="J53" s="26"/>
    </row>
    <row r="54" spans="1:10" x14ac:dyDescent="0.45">
      <c r="A54" s="13" t="s">
        <v>32</v>
      </c>
      <c r="I54" s="8"/>
      <c r="J54" s="25"/>
    </row>
    <row r="55" spans="1:10" x14ac:dyDescent="0.45">
      <c r="A55" s="14" t="s">
        <v>49</v>
      </c>
      <c r="B55" s="14" t="s">
        <v>24</v>
      </c>
      <c r="C55" s="15">
        <v>7.82</v>
      </c>
      <c r="D55" s="14">
        <v>1</v>
      </c>
      <c r="E55" s="8">
        <f>ROUND(C55*D55,2)</f>
        <v>7.82</v>
      </c>
      <c r="F55" s="16">
        <v>0</v>
      </c>
      <c r="G55" s="8">
        <f>ROUND(E55*F55,2)</f>
        <v>0</v>
      </c>
      <c r="H55" s="8">
        <f t="shared" ref="H55:H61" si="3">ROUND(E55-G55,2)</f>
        <v>7.82</v>
      </c>
      <c r="I55" s="8"/>
      <c r="J55" s="25"/>
    </row>
    <row r="56" spans="1:10" x14ac:dyDescent="0.45">
      <c r="A56" s="14" t="s">
        <v>28</v>
      </c>
      <c r="B56" s="14" t="s">
        <v>24</v>
      </c>
      <c r="C56" s="15">
        <v>7.29</v>
      </c>
      <c r="D56" s="14">
        <v>1</v>
      </c>
      <c r="E56" s="8">
        <f>ROUND(C56*D56,2)</f>
        <v>7.29</v>
      </c>
      <c r="F56" s="16">
        <v>0</v>
      </c>
      <c r="G56" s="8">
        <f>ROUND(E56*F56,2)</f>
        <v>0</v>
      </c>
      <c r="H56" s="8">
        <f t="shared" si="3"/>
        <v>7.29</v>
      </c>
      <c r="I56" s="18"/>
      <c r="J56" s="25"/>
    </row>
    <row r="57" spans="1:10" x14ac:dyDescent="0.45">
      <c r="A57" s="14" t="s">
        <v>56</v>
      </c>
      <c r="B57" s="14" t="s">
        <v>72</v>
      </c>
      <c r="C57" s="15">
        <v>0.26411458333333337</v>
      </c>
      <c r="D57" s="14">
        <v>12</v>
      </c>
      <c r="E57" s="8">
        <f>ROUND(C57*D57,2)</f>
        <v>3.17</v>
      </c>
      <c r="F57" s="16">
        <v>0</v>
      </c>
      <c r="G57" s="8">
        <f>ROUND(E57*F57,2)</f>
        <v>0</v>
      </c>
      <c r="H57" s="8">
        <f t="shared" si="3"/>
        <v>3.17</v>
      </c>
      <c r="I57" s="12"/>
      <c r="J57" s="26"/>
    </row>
    <row r="58" spans="1:10" x14ac:dyDescent="0.45">
      <c r="A58" s="14" t="s">
        <v>80</v>
      </c>
      <c r="B58" s="14" t="s">
        <v>10</v>
      </c>
      <c r="C58" s="15">
        <v>4.7500000000000001E-2</v>
      </c>
      <c r="D58" s="14">
        <f>D7</f>
        <v>60</v>
      </c>
      <c r="E58" s="8">
        <f>ROUND(C58*D58,2)</f>
        <v>2.85</v>
      </c>
      <c r="F58" s="16">
        <v>0</v>
      </c>
      <c r="G58" s="8">
        <f>ROUND(E58*F58,2)</f>
        <v>0</v>
      </c>
      <c r="H58" s="8">
        <f t="shared" si="3"/>
        <v>2.85</v>
      </c>
      <c r="I58" s="12"/>
      <c r="J58" s="26"/>
    </row>
    <row r="59" spans="1:10" ht="15" customHeight="1" x14ac:dyDescent="0.45">
      <c r="A59" s="9" t="s">
        <v>33</v>
      </c>
      <c r="B59" s="9" t="s">
        <v>24</v>
      </c>
      <c r="C59" s="10">
        <v>20.66</v>
      </c>
      <c r="D59" s="9">
        <v>1</v>
      </c>
      <c r="E59" s="2">
        <f>ROUND(C59*D59,2)</f>
        <v>20.66</v>
      </c>
      <c r="F59" s="11">
        <v>0</v>
      </c>
      <c r="G59" s="2">
        <f>ROUND(E59*F59,2)</f>
        <v>0</v>
      </c>
      <c r="H59" s="2">
        <f t="shared" si="3"/>
        <v>20.66</v>
      </c>
      <c r="I59" s="12"/>
      <c r="J59" s="25"/>
    </row>
    <row r="60" spans="1:10" x14ac:dyDescent="0.45">
      <c r="A60" s="7" t="s">
        <v>34</v>
      </c>
      <c r="E60" s="8">
        <f>SUM(E14:E59)</f>
        <v>497.68000000000006</v>
      </c>
      <c r="G60" s="12">
        <f>SUM(G16:G59)</f>
        <v>0</v>
      </c>
      <c r="H60" s="12">
        <f t="shared" si="3"/>
        <v>497.68</v>
      </c>
      <c r="J60" s="25"/>
    </row>
    <row r="61" spans="1:10" x14ac:dyDescent="0.45">
      <c r="A61" s="7" t="s">
        <v>35</v>
      </c>
      <c r="E61" s="8">
        <f>+E8-E60</f>
        <v>72.319999999999936</v>
      </c>
      <c r="G61" s="12">
        <f>+G8-G60</f>
        <v>114</v>
      </c>
      <c r="H61" s="12">
        <f t="shared" si="3"/>
        <v>-41.68</v>
      </c>
      <c r="J61" s="25"/>
    </row>
    <row r="62" spans="1:10" ht="6.75" customHeight="1" x14ac:dyDescent="0.45">
      <c r="A62" t="s">
        <v>12</v>
      </c>
      <c r="I62" s="8"/>
      <c r="J62" s="25"/>
    </row>
    <row r="63" spans="1:10" x14ac:dyDescent="0.45">
      <c r="A63" s="7" t="s">
        <v>36</v>
      </c>
      <c r="I63" s="8"/>
      <c r="J63" s="25"/>
    </row>
    <row r="64" spans="1:10" x14ac:dyDescent="0.45">
      <c r="A64" s="14" t="s">
        <v>45</v>
      </c>
      <c r="B64" s="14" t="s">
        <v>24</v>
      </c>
      <c r="C64" s="15">
        <v>46.83</v>
      </c>
      <c r="D64" s="14">
        <v>1</v>
      </c>
      <c r="E64" s="8">
        <f>ROUND(C64*D64,2)</f>
        <v>46.83</v>
      </c>
      <c r="F64" s="16">
        <v>0</v>
      </c>
      <c r="G64" s="8">
        <f>ROUND(E64*F64,2)</f>
        <v>0</v>
      </c>
      <c r="H64" s="8">
        <f t="shared" ref="H64:H70" si="4">ROUND(E64-G64,2)</f>
        <v>46.83</v>
      </c>
      <c r="I64" s="18"/>
      <c r="J64" s="25"/>
    </row>
    <row r="65" spans="1:10" x14ac:dyDescent="0.45">
      <c r="A65" s="14" t="s">
        <v>28</v>
      </c>
      <c r="B65" s="14" t="s">
        <v>24</v>
      </c>
      <c r="C65" s="15">
        <v>32.72</v>
      </c>
      <c r="D65" s="14">
        <v>1</v>
      </c>
      <c r="E65" s="8">
        <f>ROUND(C65*D65,2)</f>
        <v>32.72</v>
      </c>
      <c r="F65" s="16">
        <v>0</v>
      </c>
      <c r="G65" s="8">
        <f>ROUND(E65*F65,2)</f>
        <v>0</v>
      </c>
      <c r="H65" s="8">
        <f t="shared" si="4"/>
        <v>32.72</v>
      </c>
      <c r="I65" s="12"/>
      <c r="J65" s="25"/>
    </row>
    <row r="66" spans="1:10" x14ac:dyDescent="0.45">
      <c r="A66" s="9" t="s">
        <v>56</v>
      </c>
      <c r="B66" s="9" t="s">
        <v>24</v>
      </c>
      <c r="C66" s="10">
        <v>28.14</v>
      </c>
      <c r="D66" s="9">
        <v>1</v>
      </c>
      <c r="E66" s="2">
        <f>ROUND(C66*D66,2)</f>
        <v>28.14</v>
      </c>
      <c r="F66" s="11">
        <v>0</v>
      </c>
      <c r="G66" s="2">
        <f>ROUND(E66*F66,2)</f>
        <v>0</v>
      </c>
      <c r="H66" s="2">
        <f t="shared" ref="H66" si="5">ROUND(E66-G66,2)</f>
        <v>28.14</v>
      </c>
      <c r="I66" s="12"/>
      <c r="J66" s="25"/>
    </row>
    <row r="67" spans="1:10" x14ac:dyDescent="0.45">
      <c r="A67" s="9" t="s">
        <v>81</v>
      </c>
      <c r="B67" s="9" t="s">
        <v>24</v>
      </c>
      <c r="C67" s="10">
        <v>3.98</v>
      </c>
      <c r="D67" s="9">
        <v>1</v>
      </c>
      <c r="E67" s="2">
        <f>ROUND(C67*D67,2)</f>
        <v>3.98</v>
      </c>
      <c r="F67" s="11">
        <v>0</v>
      </c>
      <c r="G67" s="2">
        <f>ROUND(E67*F67,2)</f>
        <v>0</v>
      </c>
      <c r="H67" s="2">
        <f t="shared" si="4"/>
        <v>3.98</v>
      </c>
      <c r="I67" s="12"/>
      <c r="J67" s="25"/>
    </row>
    <row r="68" spans="1:10" x14ac:dyDescent="0.45">
      <c r="A68" s="7" t="s">
        <v>37</v>
      </c>
      <c r="E68" s="8">
        <f>SUM(E64:E67)</f>
        <v>111.67</v>
      </c>
      <c r="G68" s="12">
        <f>SUM(G64:G67)</f>
        <v>0</v>
      </c>
      <c r="H68" s="12">
        <f t="shared" si="4"/>
        <v>111.67</v>
      </c>
      <c r="I68" s="12"/>
      <c r="J68" s="25"/>
    </row>
    <row r="69" spans="1:10" x14ac:dyDescent="0.45">
      <c r="A69" s="7" t="s">
        <v>38</v>
      </c>
      <c r="E69" s="8">
        <f>+E60+E68</f>
        <v>609.35</v>
      </c>
      <c r="G69" s="12">
        <f>+G60+G68</f>
        <v>0</v>
      </c>
      <c r="H69" s="12">
        <f t="shared" si="4"/>
        <v>609.35</v>
      </c>
      <c r="J69" s="25"/>
    </row>
    <row r="70" spans="1:10" x14ac:dyDescent="0.45">
      <c r="A70" s="7" t="s">
        <v>39</v>
      </c>
      <c r="E70" s="22">
        <f>+E8-E69</f>
        <v>-39.350000000000023</v>
      </c>
      <c r="G70" s="12">
        <f>+G8-G69</f>
        <v>114</v>
      </c>
      <c r="H70" s="23">
        <f t="shared" si="4"/>
        <v>-153.35</v>
      </c>
      <c r="J70" s="25"/>
    </row>
    <row r="71" spans="1:10" ht="8.25" customHeight="1" x14ac:dyDescent="0.45">
      <c r="A71" t="s">
        <v>50</v>
      </c>
    </row>
    <row r="72" spans="1:10" ht="14.25" customHeight="1" x14ac:dyDescent="0.45">
      <c r="A72" s="27" t="s">
        <v>82</v>
      </c>
      <c r="B72" s="27"/>
      <c r="C72" s="27"/>
      <c r="D72" s="27"/>
      <c r="E72" s="27"/>
      <c r="F72" s="27"/>
      <c r="G72" s="27"/>
      <c r="H72" s="27"/>
    </row>
    <row r="73" spans="1:10" x14ac:dyDescent="0.45">
      <c r="A73" s="27"/>
      <c r="B73" s="27"/>
      <c r="C73" s="27"/>
      <c r="D73" s="27"/>
      <c r="E73" s="27"/>
      <c r="F73" s="27"/>
      <c r="G73" s="27"/>
      <c r="H73" s="27"/>
    </row>
    <row r="74" spans="1:10" x14ac:dyDescent="0.45">
      <c r="A74" s="29" t="s">
        <v>60</v>
      </c>
      <c r="B74" s="29"/>
      <c r="C74" s="29"/>
      <c r="D74" s="29"/>
      <c r="E74" s="29"/>
      <c r="F74" s="29"/>
      <c r="G74" s="29"/>
      <c r="H74" s="29"/>
    </row>
    <row r="75" spans="1:10" x14ac:dyDescent="0.45">
      <c r="A75" s="29"/>
      <c r="B75" s="29"/>
      <c r="C75" s="29"/>
      <c r="D75" s="29"/>
      <c r="E75" s="29"/>
      <c r="F75" s="29"/>
      <c r="G75" s="29"/>
      <c r="H75" s="29"/>
    </row>
    <row r="76" spans="1:10" x14ac:dyDescent="0.45">
      <c r="A76" s="29"/>
      <c r="B76" s="29"/>
      <c r="C76" s="29"/>
      <c r="D76" s="29"/>
      <c r="E76" s="29"/>
      <c r="F76" s="29"/>
      <c r="G76" s="29"/>
      <c r="H76" s="29"/>
    </row>
    <row r="77" spans="1:10" x14ac:dyDescent="0.45">
      <c r="A77" s="7"/>
    </row>
  </sheetData>
  <mergeCells count="5">
    <mergeCell ref="A74:H76"/>
    <mergeCell ref="A1:H1"/>
    <mergeCell ref="A2:H2"/>
    <mergeCell ref="A3:H3"/>
    <mergeCell ref="F4:G4"/>
  </mergeCells>
  <pageMargins left="0.75" right="0.75" top="1" bottom="1" header="0.5" footer="0.5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Breana Jordan Watkins</dc:creator>
  <cp:lastModifiedBy>Breana Jordan Watkins</cp:lastModifiedBy>
  <dcterms:created xsi:type="dcterms:W3CDTF">2023-11-06T09:45:52Z</dcterms:created>
  <dcterms:modified xsi:type="dcterms:W3CDTF">2024-11-14T17:40:23Z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2023-11-06T12:29:23Z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edd7066e-bf0c-47eb-afa9-1a2c29fc759b</vt:lpwstr>
  </property>
  <property fmtid="{D5CDD505-2E9C-101B-9397-08002B2CF9AE}" pid="8" name="MSIP_Label_0570d0e1-5e3d-4557-a9f8-84d8494b9cc8_ContentBits">
    <vt:lpwstr>0</vt:lpwstr>
  </property>
</Properties>
</file>