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2026 Crop Budget Files/Lease/"/>
    </mc:Choice>
  </mc:AlternateContent>
  <xr:revisionPtr revIDLastSave="109" documentId="8_{692CA5F6-DD5F-4FB7-8AD8-1EC7CF488BDF}" xr6:coauthVersionLast="47" xr6:coauthVersionMax="47" xr10:uidLastSave="{F90D4805-98E6-4C13-9380-9BE015592539}"/>
  <bookViews>
    <workbookView xWindow="1853" yWindow="45" windowWidth="17504" windowHeight="13875" xr2:uid="{D29855A1-290D-4B7F-A9E5-99329D8F031A}"/>
  </bookViews>
  <sheets>
    <sheet name="Budget" sheetId="1" r:id="rId1"/>
    <sheet name="Field_Activities" sheetId="3" r:id="rId2"/>
  </sheets>
  <definedNames>
    <definedName name="_xlnm.Print_Area" localSheetId="1">Field_Activities!$A$2:$D$16</definedName>
    <definedName name="Production">#REF!</definedName>
    <definedName name="row">#REF!</definedName>
    <definedName name="same">#REF!</definedName>
    <definedName name="Technology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E34" i="1" l="1"/>
  <c r="G34" i="1" s="1"/>
  <c r="H34" i="1" l="1"/>
  <c r="E20" i="3" l="1"/>
  <c r="D47" i="1"/>
  <c r="D60" i="1" l="1"/>
  <c r="E60" i="1" s="1"/>
  <c r="D48" i="1"/>
  <c r="E12" i="1"/>
  <c r="D54" i="1"/>
  <c r="G60" i="1" l="1"/>
  <c r="H60" i="1" s="1"/>
  <c r="G12" i="1"/>
  <c r="H12" i="1" s="1"/>
  <c r="E70" i="1" l="1"/>
  <c r="D62" i="1"/>
  <c r="E62" i="1" s="1"/>
  <c r="G70" i="1" l="1"/>
  <c r="H70" i="1" s="1"/>
  <c r="G62" i="1"/>
  <c r="H62" i="1" s="1"/>
  <c r="E38" i="1" l="1"/>
  <c r="E32" i="1"/>
  <c r="G38" i="1" l="1"/>
  <c r="H38" i="1" s="1"/>
  <c r="G32" i="1"/>
  <c r="H32" i="1" s="1"/>
  <c r="E33" i="1" l="1"/>
  <c r="G33" i="1" s="1"/>
  <c r="H33" i="1" l="1"/>
  <c r="E45" i="1"/>
  <c r="G45" i="1" s="1"/>
  <c r="H45" i="1" l="1"/>
  <c r="E50" i="1" l="1"/>
  <c r="G50" i="1" l="1"/>
  <c r="H50" i="1" s="1"/>
  <c r="E22" i="1" l="1"/>
  <c r="G22" i="1" s="1"/>
  <c r="E19" i="1"/>
  <c r="E21" i="1"/>
  <c r="G21" i="1" s="1"/>
  <c r="E23" i="1"/>
  <c r="H22" i="1" l="1"/>
  <c r="G19" i="1"/>
  <c r="H19" i="1" s="1"/>
  <c r="G23" i="1"/>
  <c r="H23" i="1" s="1"/>
  <c r="H21" i="1"/>
  <c r="D63" i="1" s="1"/>
  <c r="E63" i="1" s="1"/>
  <c r="E71" i="1" l="1"/>
  <c r="G71" i="1" s="1"/>
  <c r="E69" i="1"/>
  <c r="G68" i="1"/>
  <c r="H68" i="1" s="1"/>
  <c r="G63" i="1"/>
  <c r="H63" i="1" s="1"/>
  <c r="E58" i="1"/>
  <c r="E57" i="1"/>
  <c r="G57" i="1" s="1"/>
  <c r="E56" i="1"/>
  <c r="G56" i="1" s="1"/>
  <c r="E54" i="1"/>
  <c r="G54" i="1" s="1"/>
  <c r="H54" i="1" s="1"/>
  <c r="E53" i="1"/>
  <c r="G53" i="1" s="1"/>
  <c r="H53" i="1" s="1"/>
  <c r="E52" i="1"/>
  <c r="G52" i="1" s="1"/>
  <c r="E48" i="1"/>
  <c r="G48" i="1" s="1"/>
  <c r="H48" i="1" s="1"/>
  <c r="E47" i="1"/>
  <c r="G47" i="1" s="1"/>
  <c r="E43" i="1"/>
  <c r="G43" i="1" s="1"/>
  <c r="H43" i="1" s="1"/>
  <c r="E41" i="1"/>
  <c r="E36" i="1"/>
  <c r="G36" i="1" s="1"/>
  <c r="H36" i="1" s="1"/>
  <c r="E31" i="1"/>
  <c r="E30" i="1"/>
  <c r="G30" i="1" s="1"/>
  <c r="E29" i="1"/>
  <c r="G29" i="1" s="1"/>
  <c r="H29" i="1" s="1"/>
  <c r="E27" i="1"/>
  <c r="G27" i="1" s="1"/>
  <c r="H27" i="1" s="1"/>
  <c r="E26" i="1"/>
  <c r="E25" i="1"/>
  <c r="E11" i="1"/>
  <c r="G11" i="1" l="1"/>
  <c r="G13" i="1" s="1"/>
  <c r="E17" i="1" s="1"/>
  <c r="H17" i="1" s="1"/>
  <c r="E13" i="1"/>
  <c r="G25" i="1"/>
  <c r="H25" i="1" s="1"/>
  <c r="E64" i="1"/>
  <c r="H47" i="1"/>
  <c r="H52" i="1"/>
  <c r="H57" i="1"/>
  <c r="G26" i="1"/>
  <c r="H26" i="1" s="1"/>
  <c r="H30" i="1"/>
  <c r="G41" i="1"/>
  <c r="H41" i="1" s="1"/>
  <c r="H56" i="1"/>
  <c r="G58" i="1"/>
  <c r="H58" i="1" s="1"/>
  <c r="H71" i="1"/>
  <c r="E72" i="1"/>
  <c r="G31" i="1"/>
  <c r="H31" i="1" s="1"/>
  <c r="G69" i="1"/>
  <c r="H69" i="1" s="1"/>
  <c r="H11" i="1" l="1"/>
  <c r="G72" i="1"/>
  <c r="H72" i="1" s="1"/>
  <c r="H13" i="1"/>
  <c r="E73" i="1" l="1"/>
  <c r="G64" i="1"/>
  <c r="E65" i="1" l="1"/>
  <c r="H64" i="1"/>
  <c r="G65" i="1"/>
  <c r="G73" i="1"/>
  <c r="G74" i="1" s="1"/>
  <c r="E74" i="1"/>
  <c r="H73" i="1" l="1"/>
  <c r="H65" i="1"/>
  <c r="H7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50F712CD-B5D1-4231-8C09-A6E7F453A415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sharedStrings.xml><?xml version="1.0" encoding="utf-8"?>
<sst xmlns="http://schemas.openxmlformats.org/spreadsheetml/2006/main" count="177" uniqueCount="126">
  <si>
    <t>Landlord</t>
  </si>
  <si>
    <t>Tenant</t>
  </si>
  <si>
    <t>ITEM</t>
  </si>
  <si>
    <t>UNIT</t>
  </si>
  <si>
    <t>PRICE</t>
  </si>
  <si>
    <t>Total Amount</t>
  </si>
  <si>
    <t>Share %</t>
  </si>
  <si>
    <t>Share</t>
  </si>
  <si>
    <t>bu</t>
  </si>
  <si>
    <t xml:space="preserve">                                                                       </t>
  </si>
  <si>
    <t>appl</t>
  </si>
  <si>
    <t xml:space="preserve">  FERTILIZERS</t>
  </si>
  <si>
    <t xml:space="preserve">  FUNGICIDES</t>
  </si>
  <si>
    <t>oz</t>
  </si>
  <si>
    <t xml:space="preserve">  HERBICIDES</t>
  </si>
  <si>
    <t xml:space="preserve">  INSECTICIDES</t>
  </si>
  <si>
    <t xml:space="preserve">  SEED/PLANTS</t>
  </si>
  <si>
    <t xml:space="preserve">  ADJUVANTS</t>
  </si>
  <si>
    <t xml:space="preserve">  HAULING</t>
  </si>
  <si>
    <t xml:space="preserve">  DRYING</t>
  </si>
  <si>
    <t>acre</t>
  </si>
  <si>
    <t xml:space="preserve">  OPERATOR LABOR      </t>
  </si>
  <si>
    <t>Tractors</t>
  </si>
  <si>
    <t>hour</t>
  </si>
  <si>
    <t>Harvesters</t>
  </si>
  <si>
    <t>Special Labor</t>
  </si>
  <si>
    <t xml:space="preserve">  DIESEL FUEL</t>
  </si>
  <si>
    <t>gal</t>
  </si>
  <si>
    <t xml:space="preserve">  REPAIR &amp; MAINTENANCE</t>
  </si>
  <si>
    <t>INTEREST ON OP. CAP.</t>
  </si>
  <si>
    <t>FIXED EXPENSES</t>
  </si>
  <si>
    <t>TOTAL FIXED EXPENSES</t>
  </si>
  <si>
    <t>lbs</t>
  </si>
  <si>
    <t xml:space="preserve">  CUSTOM SPRAY AND FERTILIZER</t>
  </si>
  <si>
    <r>
      <t>Potash (0-0-60)</t>
    </r>
    <r>
      <rPr>
        <vertAlign val="superscript"/>
        <sz val="11"/>
        <color rgb="FF990000"/>
        <rFont val="Calibri"/>
        <family val="2"/>
        <scheme val="minor"/>
      </rPr>
      <t>2</t>
    </r>
  </si>
  <si>
    <t xml:space="preserve">  CROP CONSULTANT/SCOUTING FEE</t>
  </si>
  <si>
    <t>Tractors/Implements</t>
  </si>
  <si>
    <t xml:space="preserve">  CROP INSURANCE</t>
  </si>
  <si>
    <t xml:space="preserve">  LAND EXPENSE</t>
  </si>
  <si>
    <t xml:space="preserve">  IRRIGATE LABOR</t>
  </si>
  <si>
    <t>Tractors/Implements**</t>
  </si>
  <si>
    <r>
      <t>Phosphate (0-46-0)</t>
    </r>
    <r>
      <rPr>
        <vertAlign val="superscript"/>
        <sz val="11"/>
        <color rgb="FF990000"/>
        <rFont val="Calibri"/>
        <family val="2"/>
        <scheme val="minor"/>
      </rPr>
      <t>2</t>
    </r>
  </si>
  <si>
    <t>thous</t>
  </si>
  <si>
    <t xml:space="preserve">  SUPPLIES</t>
  </si>
  <si>
    <t>Polypipe</t>
  </si>
  <si>
    <t>Furrow Irr.</t>
  </si>
  <si>
    <t>Soybean</t>
  </si>
  <si>
    <t>Soybean Seed</t>
  </si>
  <si>
    <t>Haul Soybean</t>
  </si>
  <si>
    <t>Soybean Consultant</t>
  </si>
  <si>
    <t>Soybean Crop Insurance</t>
  </si>
  <si>
    <t>Urea (46-0-0)</t>
  </si>
  <si>
    <t>Aerial App Fert</t>
  </si>
  <si>
    <t>Crop Share Rent</t>
  </si>
  <si>
    <r>
      <t>Liberty</t>
    </r>
    <r>
      <rPr>
        <vertAlign val="superscript"/>
        <sz val="11"/>
        <color rgb="FF990000"/>
        <rFont val="Calibri"/>
        <family val="2"/>
        <scheme val="minor"/>
      </rPr>
      <t>4</t>
    </r>
  </si>
  <si>
    <t>Check Off, Boards</t>
  </si>
  <si>
    <t>Farm Overhead</t>
  </si>
  <si>
    <t>________________________________________________________________________________________________________</t>
  </si>
  <si>
    <t>Notes: Cost of production estimates are based on input prices gathered in fall 2025.</t>
  </si>
  <si>
    <t>Implements assumed in developing this budget are listed under the "field_activities" tab.</t>
  </si>
  <si>
    <t>Field Trip</t>
  </si>
  <si>
    <t>Width</t>
  </si>
  <si>
    <t>Activity</t>
  </si>
  <si>
    <t>Estimated Cost Per Acre*</t>
  </si>
  <si>
    <t>Disk</t>
  </si>
  <si>
    <t>32 ft.</t>
  </si>
  <si>
    <t>Fall Tillage</t>
  </si>
  <si>
    <t>Hipper</t>
  </si>
  <si>
    <t>12 Row</t>
  </si>
  <si>
    <t>Custom Ground Application</t>
  </si>
  <si>
    <t>Herbicide ( Burndown)</t>
  </si>
  <si>
    <t>Tillage</t>
  </si>
  <si>
    <t>Fertilizer</t>
  </si>
  <si>
    <t>90 lbs Phosphate and 100 lbs Potash</t>
  </si>
  <si>
    <t>Do All (Seedbed Finisher)</t>
  </si>
  <si>
    <t>Planter (Twin Row)</t>
  </si>
  <si>
    <t>Plant</t>
  </si>
  <si>
    <t>150,000 seed</t>
  </si>
  <si>
    <t>Herbicide</t>
  </si>
  <si>
    <t>Irrigation Sweep</t>
  </si>
  <si>
    <t>Irrigation Polypipe Spool</t>
  </si>
  <si>
    <t xml:space="preserve"> Total Season Activities</t>
  </si>
  <si>
    <t>Custom Aerial Application</t>
  </si>
  <si>
    <t>Insecticide</t>
  </si>
  <si>
    <t>9 oz Besiege</t>
  </si>
  <si>
    <t>Fungicide</t>
  </si>
  <si>
    <t>10 oz Quadris Top</t>
  </si>
  <si>
    <t>Combine</t>
  </si>
  <si>
    <t>325 hp</t>
  </si>
  <si>
    <t>Harvest</t>
  </si>
  <si>
    <t>Head</t>
  </si>
  <si>
    <t>30 ft Flex</t>
  </si>
  <si>
    <t>Grain Wagon (700 bu)</t>
  </si>
  <si>
    <t>*Costs per acre include costs associated with the field trip and inputs.</t>
  </si>
  <si>
    <t>Total Estimated Costs of Field Activities:</t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</si>
  <si>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</si>
  <si>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</si>
  <si>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Besiege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</si>
  <si>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Aerial App Chem</t>
    </r>
    <r>
      <rPr>
        <vertAlign val="superscript"/>
        <sz val="11"/>
        <color rgb="FF990000"/>
        <rFont val="Calibri"/>
        <family val="2"/>
        <scheme val="minor"/>
      </rPr>
      <t>5,6</t>
    </r>
  </si>
  <si>
    <r>
      <t>Ground App</t>
    </r>
    <r>
      <rPr>
        <vertAlign val="superscript"/>
        <sz val="11"/>
        <color rgb="FF990000"/>
        <rFont val="Calibri"/>
        <family val="2"/>
        <scheme val="minor"/>
      </rPr>
      <t>1,2,3,4</t>
    </r>
  </si>
  <si>
    <r>
      <t>Quadris Top</t>
    </r>
    <r>
      <rPr>
        <vertAlign val="superscript"/>
        <sz val="11"/>
        <color rgb="FF990000"/>
        <rFont val="Calibri"/>
        <family val="2"/>
        <scheme val="minor"/>
      </rPr>
      <t>6</t>
    </r>
  </si>
  <si>
    <t>2026 Soybean Field Activities, RR2XtendFlex, Furrow Irrigation</t>
  </si>
  <si>
    <t>RR2XtendFlex</t>
  </si>
  <si>
    <t xml:space="preserve"> QUANTITY</t>
  </si>
  <si>
    <t>Disclaimer:</t>
  </si>
  <si>
    <t>*Recommendations are backed by research performed by the University of Arkansas Division of Ag. Users should enter on-farm data for more accurate results.</t>
  </si>
  <si>
    <t xml:space="preserve">            Roundup Ready 2 XtendFlex Soybean</t>
  </si>
  <si>
    <t xml:space="preserve">           Estimated Costs and Returns per Acre</t>
  </si>
  <si>
    <t xml:space="preserve">             Furrow Irrigated, 12 ac-in., Arkansas, 2026</t>
  </si>
  <si>
    <t>REVENUE</t>
  </si>
  <si>
    <t>TOTAL REVENUE</t>
  </si>
  <si>
    <t>OPERATING EXPENSES</t>
  </si>
  <si>
    <t>TOTAL OPERATING EXPENSES</t>
  </si>
  <si>
    <t>RETURNS ABOVE OPERATING EXPENSES</t>
  </si>
  <si>
    <t>TOTAL EXPENSES (OPERATING + FIXED)</t>
  </si>
  <si>
    <t>TOTAL EXPECTED RETURNS (TOTAL REVENUE - TOTAL EXPENSES)</t>
  </si>
  <si>
    <t>Soybean budgets are developed based upon recommendations from Dr. Jeremy Ross and Dr. Bob Scott.</t>
  </si>
  <si>
    <t>Other Revenue*</t>
  </si>
  <si>
    <t>*Other revenue allows for users to input basis premiums received, crop insurance indemnities, and other forms of revenue.</t>
  </si>
  <si>
    <r>
      <t>Zidua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</si>
  <si>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Boundary</t>
    </r>
    <r>
      <rPr>
        <vertAlign val="superscript"/>
        <sz val="11"/>
        <color rgb="FF990000"/>
        <rFont val="Calibri"/>
        <family val="2"/>
        <scheme val="minor"/>
      </rPr>
      <t>3</t>
    </r>
  </si>
  <si>
    <t>32 oz Roundup Powermax, 32 oz Dicamba</t>
  </si>
  <si>
    <t>32 oz Boundary</t>
  </si>
  <si>
    <r>
      <t>Dicamba</t>
    </r>
    <r>
      <rPr>
        <vertAlign val="superscript"/>
        <sz val="11"/>
        <color rgb="FF990000"/>
        <rFont val="Calibri"/>
        <family val="2"/>
        <scheme val="minor"/>
      </rPr>
      <t>1</t>
    </r>
  </si>
  <si>
    <t>rate %</t>
  </si>
  <si>
    <t>32 oz Roundup Powermax, 32 oz Liberty,      3.5 oz Zidua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</si>
</sst>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  <numFmt numFmtId="166" formatCode="0.0000"/>
    <numFmt numFmtId="167" formatCode="0.000"/>
    <numFmt numFmtId="168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rgb="FF99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12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3" fillId="0" borderId="1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44" fontId="0" fillId="0" borderId="0" xfId="0" applyNumberFormat="1"/>
    <xf numFmtId="0" fontId="4" fillId="0" borderId="0" xfId="0" applyFont="1"/>
    <xf numFmtId="0" fontId="3" fillId="0" borderId="0" xfId="0" applyFont="1"/>
    <xf numFmtId="44" fontId="3" fillId="0" borderId="0" xfId="1" applyFont="1"/>
    <xf numFmtId="164" fontId="3" fillId="0" borderId="0" xfId="0" applyNumberFormat="1" applyFont="1"/>
    <xf numFmtId="0" fontId="6" fillId="2" borderId="0" xfId="0" applyFont="1" applyFill="1" applyAlignment="1">
      <alignment horizontal="center"/>
    </xf>
    <xf numFmtId="44" fontId="0" fillId="0" borderId="0" xfId="1" applyFont="1" applyBorder="1"/>
    <xf numFmtId="165" fontId="3" fillId="0" borderId="0" xfId="1" applyNumberFormat="1" applyFont="1"/>
    <xf numFmtId="166" fontId="3" fillId="0" borderId="0" xfId="0" applyNumberFormat="1" applyFont="1"/>
    <xf numFmtId="167" fontId="3" fillId="0" borderId="0" xfId="0" applyNumberFormat="1" applyFont="1"/>
    <xf numFmtId="44" fontId="2" fillId="0" borderId="0" xfId="1" applyFont="1"/>
    <xf numFmtId="44" fontId="2" fillId="0" borderId="0" xfId="0" applyNumberFormat="1" applyFont="1"/>
    <xf numFmtId="1" fontId="3" fillId="0" borderId="0" xfId="0" applyNumberFormat="1" applyFont="1"/>
    <xf numFmtId="0" fontId="10" fillId="0" borderId="0" xfId="0" applyFont="1"/>
    <xf numFmtId="44" fontId="10" fillId="0" borderId="0" xfId="0" applyNumberFormat="1" applyFont="1"/>
    <xf numFmtId="0" fontId="4" fillId="0" borderId="0" xfId="0" applyFont="1" applyAlignment="1">
      <alignment horizontal="center" wrapText="1"/>
    </xf>
    <xf numFmtId="44" fontId="11" fillId="0" borderId="0" xfId="0" applyNumberFormat="1" applyFont="1"/>
    <xf numFmtId="44" fontId="3" fillId="0" borderId="0" xfId="1" applyFont="1" applyBorder="1"/>
    <xf numFmtId="0" fontId="11" fillId="0" borderId="0" xfId="0" applyFont="1"/>
    <xf numFmtId="166" fontId="11" fillId="0" borderId="0" xfId="0" applyNumberFormat="1" applyFont="1"/>
    <xf numFmtId="0" fontId="12" fillId="2" borderId="0" xfId="3" applyFont="1" applyFill="1" applyProtection="1">
      <protection locked="0"/>
    </xf>
    <xf numFmtId="0" fontId="7" fillId="2" borderId="0" xfId="2" applyFill="1"/>
    <xf numFmtId="0" fontId="7" fillId="0" borderId="0" xfId="2"/>
    <xf numFmtId="0" fontId="7" fillId="2" borderId="6" xfId="2" applyFill="1" applyBorder="1"/>
    <xf numFmtId="0" fontId="14" fillId="2" borderId="4" xfId="2" applyFont="1" applyFill="1" applyBorder="1" applyAlignment="1">
      <alignment horizontal="center"/>
    </xf>
    <xf numFmtId="0" fontId="14" fillId="2" borderId="5" xfId="2" applyFont="1" applyFill="1" applyBorder="1" applyAlignment="1">
      <alignment horizontal="center"/>
    </xf>
    <xf numFmtId="0" fontId="14" fillId="2" borderId="7" xfId="2" applyFont="1" applyFill="1" applyBorder="1" applyAlignment="1">
      <alignment horizontal="center"/>
    </xf>
    <xf numFmtId="0" fontId="14" fillId="2" borderId="8" xfId="2" applyFont="1" applyFill="1" applyBorder="1"/>
    <xf numFmtId="0" fontId="14" fillId="2" borderId="9" xfId="2" applyFont="1" applyFill="1" applyBorder="1"/>
    <xf numFmtId="0" fontId="14" fillId="2" borderId="10" xfId="2" applyFont="1" applyFill="1" applyBorder="1" applyAlignment="1">
      <alignment horizontal="center"/>
    </xf>
    <xf numFmtId="0" fontId="14" fillId="2" borderId="10" xfId="2" applyFont="1" applyFill="1" applyBorder="1"/>
    <xf numFmtId="168" fontId="14" fillId="2" borderId="10" xfId="2" applyNumberFormat="1" applyFont="1" applyFill="1" applyBorder="1" applyAlignment="1">
      <alignment horizontal="center"/>
    </xf>
    <xf numFmtId="0" fontId="14" fillId="2" borderId="11" xfId="2" applyFont="1" applyFill="1" applyBorder="1"/>
    <xf numFmtId="0" fontId="14" fillId="2" borderId="12" xfId="2" applyFont="1" applyFill="1" applyBorder="1"/>
    <xf numFmtId="0" fontId="14" fillId="2" borderId="13" xfId="2" applyFont="1" applyFill="1" applyBorder="1" applyAlignment="1">
      <alignment horizontal="center"/>
    </xf>
    <xf numFmtId="0" fontId="14" fillId="2" borderId="14" xfId="2" applyFont="1" applyFill="1" applyBorder="1"/>
    <xf numFmtId="168" fontId="14" fillId="2" borderId="14" xfId="2" applyNumberFormat="1" applyFont="1" applyFill="1" applyBorder="1" applyAlignment="1">
      <alignment horizontal="center"/>
    </xf>
    <xf numFmtId="0" fontId="14" fillId="2" borderId="15" xfId="2" applyFont="1" applyFill="1" applyBorder="1"/>
    <xf numFmtId="0" fontId="14" fillId="2" borderId="0" xfId="2" applyFont="1" applyFill="1"/>
    <xf numFmtId="0" fontId="14" fillId="2" borderId="14" xfId="2" applyFont="1" applyFill="1" applyBorder="1" applyAlignment="1">
      <alignment horizontal="center"/>
    </xf>
    <xf numFmtId="0" fontId="15" fillId="2" borderId="14" xfId="2" applyFont="1" applyFill="1" applyBorder="1" applyAlignment="1">
      <alignment horizontal="center"/>
    </xf>
    <xf numFmtId="0" fontId="14" fillId="2" borderId="16" xfId="2" applyFont="1" applyFill="1" applyBorder="1"/>
    <xf numFmtId="0" fontId="16" fillId="2" borderId="0" xfId="2" applyFont="1" applyFill="1"/>
    <xf numFmtId="0" fontId="14" fillId="2" borderId="17" xfId="2" applyFont="1" applyFill="1" applyBorder="1"/>
    <xf numFmtId="0" fontId="15" fillId="2" borderId="18" xfId="2" applyFont="1" applyFill="1" applyBorder="1"/>
    <xf numFmtId="0" fontId="14" fillId="2" borderId="19" xfId="2" applyFont="1" applyFill="1" applyBorder="1" applyAlignment="1">
      <alignment horizontal="center"/>
    </xf>
    <xf numFmtId="0" fontId="14" fillId="2" borderId="20" xfId="2" applyFont="1" applyFill="1" applyBorder="1" applyAlignment="1">
      <alignment horizontal="center"/>
    </xf>
    <xf numFmtId="0" fontId="14" fillId="2" borderId="7" xfId="2" applyFont="1" applyFill="1" applyBorder="1"/>
    <xf numFmtId="168" fontId="14" fillId="2" borderId="7" xfId="2" applyNumberFormat="1" applyFont="1" applyFill="1" applyBorder="1" applyAlignment="1">
      <alignment horizontal="center"/>
    </xf>
    <xf numFmtId="0" fontId="14" fillId="2" borderId="20" xfId="2" applyFont="1" applyFill="1" applyBorder="1"/>
    <xf numFmtId="168" fontId="14" fillId="2" borderId="20" xfId="2" applyNumberFormat="1" applyFont="1" applyFill="1" applyBorder="1" applyAlignment="1">
      <alignment horizontal="center"/>
    </xf>
    <xf numFmtId="0" fontId="14" fillId="2" borderId="21" xfId="2" applyFont="1" applyFill="1" applyBorder="1"/>
    <xf numFmtId="0" fontId="14" fillId="2" borderId="22" xfId="2" applyFont="1" applyFill="1" applyBorder="1"/>
    <xf numFmtId="0" fontId="14" fillId="2" borderId="19" xfId="2" applyFont="1" applyFill="1" applyBorder="1"/>
    <xf numFmtId="168" fontId="14" fillId="2" borderId="19" xfId="2" applyNumberFormat="1" applyFont="1" applyFill="1" applyBorder="1" applyAlignment="1">
      <alignment horizontal="center"/>
    </xf>
    <xf numFmtId="0" fontId="15" fillId="2" borderId="0" xfId="2" applyFont="1" applyFill="1"/>
    <xf numFmtId="165" fontId="11" fillId="0" borderId="0" xfId="0" applyNumberFormat="1" applyFont="1"/>
    <xf numFmtId="0" fontId="14" fillId="2" borderId="23" xfId="2" applyFont="1" applyFill="1" applyBorder="1" applyAlignment="1">
      <alignment horizontal="center"/>
    </xf>
    <xf numFmtId="0" fontId="14" fillId="2" borderId="14" xfId="2" applyFont="1" applyFill="1" applyBorder="1" applyAlignment="1">
      <alignment horizontal="center" wrapText="1"/>
    </xf>
    <xf numFmtId="168" fontId="14" fillId="2" borderId="14" xfId="2" applyNumberFormat="1" applyFont="1" applyFill="1" applyBorder="1" applyAlignment="1">
      <alignment horizontal="center" wrapText="1"/>
    </xf>
    <xf numFmtId="0" fontId="17" fillId="2" borderId="4" xfId="2" applyFont="1" applyFill="1" applyBorder="1" applyAlignment="1">
      <alignment horizontal="center"/>
    </xf>
    <xf numFmtId="8" fontId="17" fillId="2" borderId="23" xfId="2" applyNumberFormat="1" applyFont="1" applyFill="1" applyBorder="1" applyAlignment="1">
      <alignment horizontal="center"/>
    </xf>
    <xf numFmtId="0" fontId="13" fillId="2" borderId="4" xfId="2" applyFont="1" applyFill="1" applyBorder="1" applyAlignment="1">
      <alignment horizontal="left"/>
    </xf>
    <xf numFmtId="0" fontId="13" fillId="2" borderId="5" xfId="2" applyFont="1" applyFill="1" applyBorder="1" applyAlignment="1">
      <alignment horizontal="left"/>
    </xf>
    <xf numFmtId="10" fontId="3" fillId="0" borderId="1" xfId="4" applyNumberFormat="1" applyFont="1" applyBorder="1"/>
    <xf numFmtId="44" fontId="11" fillId="0" borderId="1" xfId="0" applyNumberFormat="1" applyFont="1" applyBorder="1"/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12" fillId="2" borderId="0" xfId="3" applyFont="1" applyFill="1" applyBorder="1" applyProtection="1">
      <protection locked="0"/>
    </xf>
  </cellXfs>
  <cellStyles count="5">
    <cellStyle name="Currency" xfId="1" builtinId="4"/>
    <cellStyle name="Hyperlink 2" xfId="3" xr:uid="{FE333539-0EDB-4018-9D9D-02CDC804A42E}"/>
    <cellStyle name="Normal" xfId="0" builtinId="0"/>
    <cellStyle name="Normal 2" xfId="2" xr:uid="{7F815CE7-D695-4C0A-8D2B-F4CD3FE460F1}"/>
    <cellStyle name="Percent" xfId="4" builtinId="5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82315</xdr:colOff>
      <xdr:row>4</xdr:row>
      <xdr:rowOff>47625</xdr:rowOff>
    </xdr:from>
    <xdr:to>
      <xdr:col>7</xdr:col>
      <xdr:colOff>684386</xdr:colOff>
      <xdr:row>6</xdr:row>
      <xdr:rowOff>209550</xdr:rowOff>
    </xdr:to>
    <xdr:pic>
      <xdr:nvPicPr>
        <xdr:cNvPr id="5" name="Picture 4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83E90C1F-02E1-4699-8EC1-7B69C1937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6765" y="47625"/>
          <a:ext cx="1211671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</xdr:row>
      <xdr:rowOff>0</xdr:rowOff>
    </xdr:from>
    <xdr:to>
      <xdr:col>1</xdr:col>
      <xdr:colOff>247650</xdr:colOff>
      <xdr:row>6</xdr:row>
      <xdr:rowOff>217170</xdr:rowOff>
    </xdr:to>
    <xdr:pic>
      <xdr:nvPicPr>
        <xdr:cNvPr id="3" name="Picture 2" descr="Arkansas Soybean Promotion Board Logo">
          <a:extLst>
            <a:ext uri="{FF2B5EF4-FFF2-40B4-BE49-F238E27FC236}">
              <a16:creationId xmlns:a16="http://schemas.microsoft.com/office/drawing/2014/main" id="{D8DB0005-21BC-028D-235A-5D7DD0D2B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733550" cy="6934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03A5-EB3B-488D-892A-771E1F7D2B1B}">
  <dimension ref="A2:J81"/>
  <sheetViews>
    <sheetView tabSelected="1" workbookViewId="0"/>
  </sheetViews>
  <sheetFormatPr defaultRowHeight="14.25" x14ac:dyDescent="0.45"/>
  <cols>
    <col min="1" max="1" width="23.73046875" customWidth="1"/>
    <col min="3" max="3" width="9" style="8" bestFit="1" customWidth="1"/>
    <col min="4" max="4" width="10.5312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9" x14ac:dyDescent="0.45">
      <c r="A2" s="82" t="s">
        <v>104</v>
      </c>
      <c r="B2" s="83" t="s">
        <v>105</v>
      </c>
      <c r="C2" s="83"/>
      <c r="D2" s="83"/>
      <c r="E2" s="83"/>
      <c r="F2" s="83"/>
      <c r="G2" s="83"/>
      <c r="H2" s="83"/>
    </row>
    <row r="3" spans="1:9" x14ac:dyDescent="0.45">
      <c r="A3" s="82"/>
      <c r="B3" s="83"/>
      <c r="C3" s="83"/>
      <c r="D3" s="83"/>
      <c r="E3" s="83"/>
      <c r="F3" s="83"/>
      <c r="G3" s="83"/>
      <c r="H3" s="83"/>
    </row>
    <row r="5" spans="1:9" ht="18" x14ac:dyDescent="0.55000000000000004">
      <c r="A5" s="78" t="s">
        <v>107</v>
      </c>
      <c r="B5" s="78"/>
      <c r="C5" s="78"/>
      <c r="D5" s="78"/>
      <c r="E5" s="78"/>
      <c r="F5" s="78"/>
      <c r="G5" s="78"/>
      <c r="H5" s="78"/>
      <c r="I5" s="17"/>
    </row>
    <row r="6" spans="1:9" ht="18" x14ac:dyDescent="0.55000000000000004">
      <c r="A6" s="79" t="s">
        <v>106</v>
      </c>
      <c r="B6" s="79"/>
      <c r="C6" s="79"/>
      <c r="D6" s="79"/>
      <c r="E6" s="79"/>
      <c r="F6" s="79"/>
      <c r="G6" s="79"/>
      <c r="H6" s="79"/>
      <c r="I6" s="17"/>
    </row>
    <row r="7" spans="1:9" ht="18.399999999999999" thickBot="1" x14ac:dyDescent="0.6">
      <c r="A7" s="80" t="s">
        <v>108</v>
      </c>
      <c r="B7" s="80"/>
      <c r="C7" s="80"/>
      <c r="D7" s="80"/>
      <c r="E7" s="80"/>
      <c r="F7" s="80"/>
      <c r="G7" s="80"/>
      <c r="H7" s="80"/>
      <c r="I7" s="17"/>
    </row>
    <row r="8" spans="1:9" ht="14.65" thickTop="1" x14ac:dyDescent="0.45">
      <c r="A8" s="1"/>
      <c r="B8" s="1"/>
      <c r="C8" s="2"/>
      <c r="D8" s="1"/>
      <c r="E8" s="2"/>
      <c r="F8" s="81" t="s">
        <v>0</v>
      </c>
      <c r="G8" s="81"/>
      <c r="H8" s="3" t="s">
        <v>1</v>
      </c>
      <c r="I8" s="3"/>
    </row>
    <row r="9" spans="1:9" x14ac:dyDescent="0.45">
      <c r="A9" s="4" t="s">
        <v>2</v>
      </c>
      <c r="B9" s="4" t="s">
        <v>3</v>
      </c>
      <c r="C9" s="5" t="s">
        <v>4</v>
      </c>
      <c r="D9" s="4" t="s">
        <v>103</v>
      </c>
      <c r="E9" s="5" t="s">
        <v>5</v>
      </c>
      <c r="F9" s="6" t="s">
        <v>6</v>
      </c>
      <c r="G9" s="6" t="s">
        <v>7</v>
      </c>
      <c r="H9" s="6" t="s">
        <v>7</v>
      </c>
      <c r="I9" s="3"/>
    </row>
    <row r="10" spans="1:9" x14ac:dyDescent="0.45">
      <c r="A10" s="7" t="s">
        <v>109</v>
      </c>
    </row>
    <row r="11" spans="1:9" x14ac:dyDescent="0.45">
      <c r="A11" s="14" t="s">
        <v>46</v>
      </c>
      <c r="B11" s="14" t="s">
        <v>8</v>
      </c>
      <c r="C11" s="29">
        <v>10.25</v>
      </c>
      <c r="D11" s="14">
        <v>60</v>
      </c>
      <c r="E11" s="18">
        <f>ROUND(C11*D11,2)</f>
        <v>615</v>
      </c>
      <c r="F11" s="16">
        <v>0.25</v>
      </c>
      <c r="G11" s="18">
        <f>ROUND(E11*F11,2)</f>
        <v>153.75</v>
      </c>
      <c r="H11" s="18">
        <f>ROUND(E11-G11,2)</f>
        <v>461.25</v>
      </c>
      <c r="I11" s="18"/>
    </row>
    <row r="12" spans="1:9" x14ac:dyDescent="0.45">
      <c r="A12" s="9" t="s">
        <v>117</v>
      </c>
      <c r="B12" s="9" t="s">
        <v>8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  <c r="I12" s="18"/>
    </row>
    <row r="13" spans="1:9" x14ac:dyDescent="0.45">
      <c r="A13" s="7" t="s">
        <v>110</v>
      </c>
      <c r="E13" s="8">
        <f>SUM(E11:E12)</f>
        <v>615</v>
      </c>
      <c r="G13" s="12">
        <f>SUM(G11:G12)</f>
        <v>153.75</v>
      </c>
      <c r="H13" s="12">
        <f>ROUND(E13-G13,2)</f>
        <v>461.25</v>
      </c>
      <c r="I13" s="12"/>
    </row>
    <row r="14" spans="1:9" ht="7.5" customHeight="1" x14ac:dyDescent="0.45">
      <c r="A14" t="s">
        <v>9</v>
      </c>
    </row>
    <row r="15" spans="1:9" x14ac:dyDescent="0.45">
      <c r="A15" s="7" t="s">
        <v>111</v>
      </c>
    </row>
    <row r="16" spans="1:9" x14ac:dyDescent="0.45">
      <c r="A16" s="13" t="s">
        <v>38</v>
      </c>
    </row>
    <row r="17" spans="1:10" x14ac:dyDescent="0.45">
      <c r="A17" s="14" t="s">
        <v>53</v>
      </c>
      <c r="B17" s="14" t="s">
        <v>20</v>
      </c>
      <c r="C17" s="15"/>
      <c r="D17" s="14"/>
      <c r="E17" s="8">
        <f>G13</f>
        <v>153.75</v>
      </c>
      <c r="F17" s="16"/>
      <c r="G17" s="8"/>
      <c r="H17" s="8">
        <f>E17</f>
        <v>153.75</v>
      </c>
    </row>
    <row r="18" spans="1:10" x14ac:dyDescent="0.45">
      <c r="A18" s="13" t="s">
        <v>16</v>
      </c>
    </row>
    <row r="19" spans="1:10" x14ac:dyDescent="0.45">
      <c r="A19" s="14" t="s">
        <v>47</v>
      </c>
      <c r="B19" s="14" t="s">
        <v>42</v>
      </c>
      <c r="C19" s="15">
        <v>0.59689999999999999</v>
      </c>
      <c r="D19" s="14">
        <v>150</v>
      </c>
      <c r="E19" s="8">
        <f>ROUND(C19*D19,2)</f>
        <v>89.54</v>
      </c>
      <c r="F19" s="16">
        <v>0</v>
      </c>
      <c r="G19" s="8">
        <f>ROUND(E19*F19,2)</f>
        <v>0</v>
      </c>
      <c r="H19" s="8">
        <f>ROUND(E19-G19,2)</f>
        <v>89.54</v>
      </c>
      <c r="I19" s="8"/>
      <c r="J19" s="25"/>
    </row>
    <row r="20" spans="1:10" x14ac:dyDescent="0.45">
      <c r="A20" s="13" t="s">
        <v>33</v>
      </c>
      <c r="J20" s="25"/>
    </row>
    <row r="21" spans="1:10" ht="15.75" x14ac:dyDescent="0.45">
      <c r="A21" s="14" t="s">
        <v>99</v>
      </c>
      <c r="B21" s="14" t="s">
        <v>10</v>
      </c>
      <c r="C21" s="15">
        <v>9.5</v>
      </c>
      <c r="D21" s="14">
        <v>4</v>
      </c>
      <c r="E21" s="8">
        <f>ROUND(C21*D21,2)</f>
        <v>38</v>
      </c>
      <c r="F21" s="16">
        <v>0</v>
      </c>
      <c r="G21" s="8">
        <f>ROUND(E21*F21,2)</f>
        <v>0</v>
      </c>
      <c r="H21" s="8">
        <f>ROUND(E21-G21,2)</f>
        <v>38</v>
      </c>
      <c r="I21" s="8"/>
      <c r="J21" s="25"/>
    </row>
    <row r="22" spans="1:10" ht="15.75" x14ac:dyDescent="0.45">
      <c r="A22" s="14" t="s">
        <v>98</v>
      </c>
      <c r="B22" s="14" t="s">
        <v>10</v>
      </c>
      <c r="C22" s="15">
        <v>10</v>
      </c>
      <c r="D22" s="14">
        <v>2</v>
      </c>
      <c r="E22" s="8">
        <f>ROUND(C22*D22,2)</f>
        <v>20</v>
      </c>
      <c r="F22" s="16">
        <v>0</v>
      </c>
      <c r="G22" s="8">
        <f>ROUND(E22*F22,2)</f>
        <v>0</v>
      </c>
      <c r="H22" s="8">
        <f>ROUND(E22-G22,2)</f>
        <v>20</v>
      </c>
      <c r="I22" s="8"/>
      <c r="J22" s="25"/>
    </row>
    <row r="23" spans="1:10" x14ac:dyDescent="0.45">
      <c r="A23" s="14" t="s">
        <v>52</v>
      </c>
      <c r="B23" s="14" t="s">
        <v>32</v>
      </c>
      <c r="C23" s="19">
        <v>0.1</v>
      </c>
      <c r="D23" s="14">
        <v>0</v>
      </c>
      <c r="E23" s="8">
        <f>ROUND(C23*D23,2)</f>
        <v>0</v>
      </c>
      <c r="F23" s="16">
        <v>0</v>
      </c>
      <c r="G23" s="8">
        <f>ROUND(E23*F23,2)</f>
        <v>0</v>
      </c>
      <c r="H23" s="8">
        <f>ROUND(E23-G23,2)</f>
        <v>0</v>
      </c>
      <c r="I23" s="8"/>
      <c r="J23" s="26"/>
    </row>
    <row r="24" spans="1:10" x14ac:dyDescent="0.45">
      <c r="A24" s="13" t="s">
        <v>11</v>
      </c>
      <c r="J24" s="25"/>
    </row>
    <row r="25" spans="1:10" ht="15.75" x14ac:dyDescent="0.45">
      <c r="A25" s="14" t="s">
        <v>41</v>
      </c>
      <c r="B25" s="14" t="s">
        <v>32</v>
      </c>
      <c r="C25" s="15">
        <v>0.40500000000000003</v>
      </c>
      <c r="D25" s="14">
        <v>90</v>
      </c>
      <c r="E25" s="8">
        <f>ROUND(C25*D25,2)</f>
        <v>36.450000000000003</v>
      </c>
      <c r="F25" s="16">
        <v>0</v>
      </c>
      <c r="G25" s="8">
        <f>ROUND(E25*F25,2)</f>
        <v>0</v>
      </c>
      <c r="H25" s="8">
        <f>ROUND(E25-G25,2)</f>
        <v>36.450000000000003</v>
      </c>
      <c r="I25" s="8"/>
      <c r="J25" s="25"/>
    </row>
    <row r="26" spans="1:10" ht="15.75" x14ac:dyDescent="0.45">
      <c r="A26" s="14" t="s">
        <v>34</v>
      </c>
      <c r="B26" s="14" t="s">
        <v>32</v>
      </c>
      <c r="C26" s="15">
        <v>0.22</v>
      </c>
      <c r="D26" s="14">
        <v>100</v>
      </c>
      <c r="E26" s="8">
        <f>ROUND(C26*D26,2)</f>
        <v>22</v>
      </c>
      <c r="F26" s="16">
        <v>0</v>
      </c>
      <c r="G26" s="8">
        <f>ROUND(E26*F26,2)</f>
        <v>0</v>
      </c>
      <c r="H26" s="8">
        <f>ROUND(E26-G26,2)</f>
        <v>22</v>
      </c>
      <c r="I26" s="8"/>
      <c r="J26" s="25"/>
    </row>
    <row r="27" spans="1:10" x14ac:dyDescent="0.45">
      <c r="A27" s="14" t="s">
        <v>51</v>
      </c>
      <c r="B27" s="14" t="s">
        <v>32</v>
      </c>
      <c r="C27" s="15">
        <v>0.28083333333333332</v>
      </c>
      <c r="D27" s="14">
        <v>0</v>
      </c>
      <c r="E27" s="8">
        <f>ROUND(C27*D27,2)</f>
        <v>0</v>
      </c>
      <c r="F27" s="16">
        <v>0</v>
      </c>
      <c r="G27" s="8">
        <f>ROUND(E27*F27,2)</f>
        <v>0</v>
      </c>
      <c r="H27" s="8">
        <f>ROUND(E27-G27,2)</f>
        <v>0</v>
      </c>
      <c r="I27" s="8"/>
      <c r="J27" s="26"/>
    </row>
    <row r="28" spans="1:10" x14ac:dyDescent="0.45">
      <c r="A28" s="13" t="s">
        <v>14</v>
      </c>
      <c r="J28" s="25"/>
    </row>
    <row r="29" spans="1:10" ht="15.75" x14ac:dyDescent="0.45">
      <c r="A29" s="14" t="s">
        <v>95</v>
      </c>
      <c r="B29" s="14" t="s">
        <v>13</v>
      </c>
      <c r="C29" s="15">
        <v>0.140625</v>
      </c>
      <c r="D29" s="14">
        <v>32</v>
      </c>
      <c r="E29" s="8">
        <f t="shared" ref="E29:E34" si="0">ROUND(C29*D29,2)</f>
        <v>4.5</v>
      </c>
      <c r="F29" s="16">
        <v>0</v>
      </c>
      <c r="G29" s="8">
        <f t="shared" ref="G29:G34" si="1">ROUND(E29*F29,2)</f>
        <v>0</v>
      </c>
      <c r="H29" s="8">
        <f t="shared" ref="H29:H34" si="2">ROUND(E29-G29,2)</f>
        <v>4.5</v>
      </c>
      <c r="I29" s="8"/>
      <c r="J29" s="28"/>
    </row>
    <row r="30" spans="1:10" ht="15.75" x14ac:dyDescent="0.45">
      <c r="A30" s="14" t="s">
        <v>123</v>
      </c>
      <c r="B30" s="14" t="s">
        <v>13</v>
      </c>
      <c r="C30" s="15">
        <v>0.26250000000000001</v>
      </c>
      <c r="D30" s="14">
        <v>32</v>
      </c>
      <c r="E30" s="8">
        <f t="shared" si="0"/>
        <v>8.4</v>
      </c>
      <c r="F30" s="16">
        <v>0</v>
      </c>
      <c r="G30" s="8">
        <f t="shared" si="1"/>
        <v>0</v>
      </c>
      <c r="H30" s="8">
        <f t="shared" si="2"/>
        <v>8.4</v>
      </c>
      <c r="I30" s="8"/>
      <c r="J30" s="25"/>
    </row>
    <row r="31" spans="1:10" ht="15.75" x14ac:dyDescent="0.45">
      <c r="A31" s="14" t="s">
        <v>120</v>
      </c>
      <c r="B31" s="14" t="s">
        <v>13</v>
      </c>
      <c r="C31" s="15">
        <v>0.68414062499999995</v>
      </c>
      <c r="D31" s="14">
        <v>32</v>
      </c>
      <c r="E31" s="8">
        <f t="shared" si="0"/>
        <v>21.89</v>
      </c>
      <c r="F31" s="16">
        <v>0</v>
      </c>
      <c r="G31" s="8">
        <f t="shared" si="1"/>
        <v>0</v>
      </c>
      <c r="H31" s="8">
        <f t="shared" si="2"/>
        <v>21.89</v>
      </c>
      <c r="I31" s="8"/>
      <c r="J31" s="25"/>
    </row>
    <row r="32" spans="1:10" ht="15.75" x14ac:dyDescent="0.45">
      <c r="A32" s="14" t="s">
        <v>96</v>
      </c>
      <c r="B32" s="14" t="s">
        <v>13</v>
      </c>
      <c r="C32" s="15">
        <v>0.140625</v>
      </c>
      <c r="D32" s="14">
        <v>32</v>
      </c>
      <c r="E32" s="8">
        <f t="shared" si="0"/>
        <v>4.5</v>
      </c>
      <c r="F32" s="16">
        <v>0</v>
      </c>
      <c r="G32" s="8">
        <f t="shared" si="1"/>
        <v>0</v>
      </c>
      <c r="H32" s="8">
        <f t="shared" si="2"/>
        <v>4.5</v>
      </c>
      <c r="I32" s="8"/>
      <c r="J32" s="25"/>
    </row>
    <row r="33" spans="1:10" ht="15.75" x14ac:dyDescent="0.45">
      <c r="A33" s="14" t="s">
        <v>54</v>
      </c>
      <c r="B33" s="14" t="s">
        <v>13</v>
      </c>
      <c r="C33" s="15">
        <v>0.28875000000000001</v>
      </c>
      <c r="D33" s="14">
        <v>32</v>
      </c>
      <c r="E33" s="8">
        <f t="shared" si="0"/>
        <v>9.24</v>
      </c>
      <c r="F33" s="16">
        <v>0</v>
      </c>
      <c r="G33" s="8">
        <f t="shared" si="1"/>
        <v>0</v>
      </c>
      <c r="H33" s="8">
        <f t="shared" si="2"/>
        <v>9.24</v>
      </c>
      <c r="I33" s="8"/>
      <c r="J33" s="25"/>
    </row>
    <row r="34" spans="1:10" ht="15.75" x14ac:dyDescent="0.45">
      <c r="A34" s="14" t="s">
        <v>119</v>
      </c>
      <c r="B34" s="14" t="s">
        <v>13</v>
      </c>
      <c r="C34" s="15">
        <v>5.7421875</v>
      </c>
      <c r="D34" s="14">
        <v>3.5</v>
      </c>
      <c r="E34" s="8">
        <f t="shared" si="0"/>
        <v>20.100000000000001</v>
      </c>
      <c r="F34" s="16">
        <v>0</v>
      </c>
      <c r="G34" s="8">
        <f t="shared" si="1"/>
        <v>0</v>
      </c>
      <c r="H34" s="8">
        <f t="shared" si="2"/>
        <v>20.100000000000001</v>
      </c>
      <c r="I34" s="8"/>
      <c r="J34" s="25"/>
    </row>
    <row r="35" spans="1:10" x14ac:dyDescent="0.45">
      <c r="A35" s="13" t="s">
        <v>15</v>
      </c>
      <c r="J35" s="25"/>
    </row>
    <row r="36" spans="1:10" ht="15.75" x14ac:dyDescent="0.45">
      <c r="A36" s="14" t="s">
        <v>97</v>
      </c>
      <c r="B36" s="14" t="s">
        <v>13</v>
      </c>
      <c r="C36" s="15">
        <v>1.98</v>
      </c>
      <c r="D36" s="14">
        <v>9</v>
      </c>
      <c r="E36" s="8">
        <f>ROUND(C36*D36,2)</f>
        <v>17.82</v>
      </c>
      <c r="F36" s="16">
        <v>0</v>
      </c>
      <c r="G36" s="8">
        <f>ROUND(E36*F36,2)</f>
        <v>0</v>
      </c>
      <c r="H36" s="8">
        <f>ROUND(E36-G36,2)</f>
        <v>17.82</v>
      </c>
      <c r="I36" s="8"/>
      <c r="J36" s="26"/>
    </row>
    <row r="37" spans="1:10" x14ac:dyDescent="0.45">
      <c r="A37" s="13" t="s">
        <v>12</v>
      </c>
      <c r="J37" s="25"/>
    </row>
    <row r="38" spans="1:10" ht="15.75" x14ac:dyDescent="0.45">
      <c r="A38" s="14" t="s">
        <v>100</v>
      </c>
      <c r="B38" s="14" t="s">
        <v>13</v>
      </c>
      <c r="C38" s="15">
        <v>1.315390625</v>
      </c>
      <c r="D38" s="14">
        <v>10</v>
      </c>
      <c r="E38" s="8">
        <f>ROUND(C38*D38,2)</f>
        <v>13.15</v>
      </c>
      <c r="F38" s="16">
        <v>0</v>
      </c>
      <c r="G38" s="8">
        <f>ROUND(E38*F38,2)</f>
        <v>0</v>
      </c>
      <c r="H38" s="8">
        <f>ROUND(E38-G38,2)</f>
        <v>13.15</v>
      </c>
      <c r="J38" s="26"/>
    </row>
    <row r="39" spans="1:10" x14ac:dyDescent="0.45">
      <c r="A39" s="13" t="s">
        <v>17</v>
      </c>
      <c r="J39" s="25"/>
    </row>
    <row r="40" spans="1:10" x14ac:dyDescent="0.45">
      <c r="A40" s="13" t="s">
        <v>43</v>
      </c>
      <c r="J40" s="25"/>
    </row>
    <row r="41" spans="1:10" x14ac:dyDescent="0.45">
      <c r="A41" s="14" t="s">
        <v>44</v>
      </c>
      <c r="B41" s="14" t="s">
        <v>20</v>
      </c>
      <c r="C41" s="15">
        <v>16.25</v>
      </c>
      <c r="D41" s="14">
        <v>1</v>
      </c>
      <c r="E41" s="8">
        <f>ROUND(C41*D41,2)</f>
        <v>16.25</v>
      </c>
      <c r="F41" s="16">
        <v>0</v>
      </c>
      <c r="G41" s="8">
        <f>ROUND(E41*F41,2)</f>
        <v>0</v>
      </c>
      <c r="H41" s="8">
        <f>ROUND(E41-G41,2)</f>
        <v>16.25</v>
      </c>
      <c r="I41" s="8"/>
      <c r="J41" s="25"/>
    </row>
    <row r="42" spans="1:10" x14ac:dyDescent="0.45">
      <c r="A42" s="13" t="s">
        <v>35</v>
      </c>
      <c r="J42" s="25"/>
    </row>
    <row r="43" spans="1:10" x14ac:dyDescent="0.45">
      <c r="A43" s="14" t="s">
        <v>49</v>
      </c>
      <c r="B43" s="14" t="s">
        <v>20</v>
      </c>
      <c r="C43" s="15">
        <v>5</v>
      </c>
      <c r="D43" s="14">
        <v>1</v>
      </c>
      <c r="E43" s="8">
        <f>ROUND(C43*D43,2)</f>
        <v>5</v>
      </c>
      <c r="F43" s="16">
        <v>0</v>
      </c>
      <c r="G43" s="8">
        <f>ROUND(E43*F43,2)</f>
        <v>0</v>
      </c>
      <c r="H43" s="8">
        <f>ROUND(E43-G43,2)</f>
        <v>5</v>
      </c>
      <c r="I43" s="8"/>
      <c r="J43" s="25"/>
    </row>
    <row r="44" spans="1:10" x14ac:dyDescent="0.45">
      <c r="A44" s="13" t="s">
        <v>37</v>
      </c>
      <c r="I44" s="8"/>
      <c r="J44" s="25"/>
    </row>
    <row r="45" spans="1:10" x14ac:dyDescent="0.45">
      <c r="A45" s="14" t="s">
        <v>50</v>
      </c>
      <c r="B45" s="14" t="s">
        <v>20</v>
      </c>
      <c r="C45" s="15">
        <v>16</v>
      </c>
      <c r="D45" s="14">
        <v>1</v>
      </c>
      <c r="E45" s="8">
        <f>ROUND(C45*D45,2)</f>
        <v>16</v>
      </c>
      <c r="F45" s="16">
        <v>0</v>
      </c>
      <c r="G45" s="8">
        <f>ROUND(E45*F45,2)</f>
        <v>0</v>
      </c>
      <c r="H45" s="8">
        <f>ROUND(E45-G45,2)</f>
        <v>16</v>
      </c>
      <c r="I45" s="8"/>
      <c r="J45" s="25"/>
    </row>
    <row r="46" spans="1:10" x14ac:dyDescent="0.45">
      <c r="A46" s="13" t="s">
        <v>21</v>
      </c>
      <c r="J46" s="25"/>
    </row>
    <row r="47" spans="1:10" x14ac:dyDescent="0.45">
      <c r="A47" s="14" t="s">
        <v>22</v>
      </c>
      <c r="B47" s="14" t="s">
        <v>23</v>
      </c>
      <c r="C47" s="15">
        <v>14.83</v>
      </c>
      <c r="D47" s="20">
        <f>6.63/14.83</f>
        <v>0.44706675657451111</v>
      </c>
      <c r="E47" s="8">
        <f>ROUND(C47*D47,2)</f>
        <v>6.63</v>
      </c>
      <c r="F47" s="16">
        <v>0</v>
      </c>
      <c r="G47" s="8">
        <f>ROUND(E47*F47,2)</f>
        <v>0</v>
      </c>
      <c r="H47" s="8">
        <f>ROUND(E47-G47,2)</f>
        <v>6.63</v>
      </c>
      <c r="I47" s="8"/>
      <c r="J47" s="68"/>
    </row>
    <row r="48" spans="1:10" x14ac:dyDescent="0.45">
      <c r="A48" s="14" t="s">
        <v>24</v>
      </c>
      <c r="B48" s="14" t="s">
        <v>23</v>
      </c>
      <c r="C48" s="15">
        <v>14.83</v>
      </c>
      <c r="D48" s="20">
        <f>2.87/14.83</f>
        <v>0.1935266351989211</v>
      </c>
      <c r="E48" s="8">
        <f>ROUND(C48*D48,2)</f>
        <v>2.87</v>
      </c>
      <c r="F48" s="16">
        <v>0</v>
      </c>
      <c r="G48" s="8">
        <f>ROUND(E48*F48,2)</f>
        <v>0</v>
      </c>
      <c r="H48" s="8">
        <f>ROUND(E48-G48,2)</f>
        <v>2.87</v>
      </c>
      <c r="I48" s="8"/>
      <c r="J48" s="30"/>
    </row>
    <row r="49" spans="1:10" x14ac:dyDescent="0.45">
      <c r="A49" s="13" t="s">
        <v>39</v>
      </c>
      <c r="B49" s="14"/>
      <c r="C49" s="15"/>
      <c r="D49" s="14"/>
      <c r="F49" s="16"/>
      <c r="G49" s="8"/>
      <c r="H49" s="8"/>
      <c r="I49" s="8"/>
      <c r="J49" s="31"/>
    </row>
    <row r="50" spans="1:10" x14ac:dyDescent="0.45">
      <c r="A50" s="14" t="s">
        <v>25</v>
      </c>
      <c r="B50" s="14" t="s">
        <v>23</v>
      </c>
      <c r="C50" s="15">
        <v>14.83</v>
      </c>
      <c r="D50" s="20">
        <v>0.40255991144850589</v>
      </c>
      <c r="E50" s="8">
        <f>ROUND(C50*D50,2)</f>
        <v>5.97</v>
      </c>
      <c r="F50" s="16">
        <v>0</v>
      </c>
      <c r="G50" s="8">
        <f>ROUND(E50*F50,2)</f>
        <v>0</v>
      </c>
      <c r="H50" s="8">
        <f>ROUND(E50-G50,2)</f>
        <v>5.97</v>
      </c>
      <c r="I50" s="8"/>
      <c r="J50" s="25"/>
    </row>
    <row r="51" spans="1:10" x14ac:dyDescent="0.45">
      <c r="A51" s="13" t="s">
        <v>26</v>
      </c>
      <c r="I51" s="8"/>
      <c r="J51" s="25"/>
    </row>
    <row r="52" spans="1:10" x14ac:dyDescent="0.45">
      <c r="A52" s="14" t="s">
        <v>22</v>
      </c>
      <c r="B52" s="14" t="s">
        <v>27</v>
      </c>
      <c r="C52" s="15">
        <v>2.46</v>
      </c>
      <c r="D52" s="21">
        <v>3.1501670048138108</v>
      </c>
      <c r="E52" s="8">
        <f>ROUND(C52*D52,2)</f>
        <v>7.75</v>
      </c>
      <c r="F52" s="16">
        <v>0</v>
      </c>
      <c r="G52" s="8">
        <f>ROUND(E52*F52,2)</f>
        <v>0</v>
      </c>
      <c r="H52" s="8">
        <f>ROUND(E52-G52,2)</f>
        <v>7.75</v>
      </c>
      <c r="I52" s="8"/>
      <c r="J52" s="25"/>
    </row>
    <row r="53" spans="1:10" x14ac:dyDescent="0.45">
      <c r="A53" s="14" t="s">
        <v>24</v>
      </c>
      <c r="B53" s="14" t="s">
        <v>27</v>
      </c>
      <c r="C53" s="15">
        <v>2.46</v>
      </c>
      <c r="D53" s="21">
        <v>1.9974603174603169</v>
      </c>
      <c r="E53" s="8">
        <f>ROUND(C53*D53,2)</f>
        <v>4.91</v>
      </c>
      <c r="F53" s="16">
        <v>0</v>
      </c>
      <c r="G53" s="8">
        <f>ROUND(E53*F53,2)</f>
        <v>0</v>
      </c>
      <c r="H53" s="8">
        <f>ROUND(E53-G53,2)</f>
        <v>4.91</v>
      </c>
      <c r="J53" s="25"/>
    </row>
    <row r="54" spans="1:10" x14ac:dyDescent="0.45">
      <c r="A54" s="14" t="s">
        <v>45</v>
      </c>
      <c r="B54" s="14" t="s">
        <v>27</v>
      </c>
      <c r="C54" s="15">
        <v>2.46</v>
      </c>
      <c r="D54" s="24">
        <f>34.87/2.46</f>
        <v>14.174796747967479</v>
      </c>
      <c r="E54" s="8">
        <f>ROUND(C54*D54,2)</f>
        <v>34.869999999999997</v>
      </c>
      <c r="F54" s="16">
        <v>0</v>
      </c>
      <c r="G54" s="8">
        <f>ROUND(E54*F54,2)</f>
        <v>0</v>
      </c>
      <c r="H54" s="8">
        <f>ROUND(E54-G54,2)</f>
        <v>34.869999999999997</v>
      </c>
      <c r="I54" s="8"/>
      <c r="J54" s="26"/>
    </row>
    <row r="55" spans="1:10" x14ac:dyDescent="0.45">
      <c r="A55" s="13" t="s">
        <v>28</v>
      </c>
      <c r="I55" s="8"/>
      <c r="J55" s="25"/>
    </row>
    <row r="56" spans="1:10" x14ac:dyDescent="0.45">
      <c r="A56" s="14" t="s">
        <v>40</v>
      </c>
      <c r="B56" s="14" t="s">
        <v>20</v>
      </c>
      <c r="C56" s="15">
        <v>8.2361946647591786</v>
      </c>
      <c r="D56" s="14">
        <v>1</v>
      </c>
      <c r="E56" s="8">
        <f>ROUND(C56*D56,2)</f>
        <v>8.24</v>
      </c>
      <c r="F56" s="16">
        <v>0</v>
      </c>
      <c r="G56" s="8">
        <f>ROUND(E56*F56,2)</f>
        <v>0</v>
      </c>
      <c r="H56" s="8">
        <f t="shared" ref="H56:H65" si="3">ROUND(E56-G56,2)</f>
        <v>8.24</v>
      </c>
      <c r="I56" s="8"/>
      <c r="J56" s="25"/>
    </row>
    <row r="57" spans="1:10" x14ac:dyDescent="0.45">
      <c r="A57" s="14" t="s">
        <v>24</v>
      </c>
      <c r="B57" s="14" t="s">
        <v>20</v>
      </c>
      <c r="C57" s="15">
        <v>10.255023171175738</v>
      </c>
      <c r="D57" s="14">
        <v>1</v>
      </c>
      <c r="E57" s="8">
        <f>ROUND(C57*D57,2)</f>
        <v>10.26</v>
      </c>
      <c r="F57" s="16">
        <v>0</v>
      </c>
      <c r="G57" s="8">
        <f>ROUND(E57*F57,2)</f>
        <v>0</v>
      </c>
      <c r="H57" s="8">
        <f t="shared" si="3"/>
        <v>10.26</v>
      </c>
      <c r="I57" s="18"/>
      <c r="J57" s="25"/>
    </row>
    <row r="58" spans="1:10" x14ac:dyDescent="0.45">
      <c r="A58" s="14" t="s">
        <v>45</v>
      </c>
      <c r="B58" s="14" t="s">
        <v>20</v>
      </c>
      <c r="C58" s="15">
        <v>4.5193750000000001</v>
      </c>
      <c r="D58" s="14">
        <v>1</v>
      </c>
      <c r="E58" s="8">
        <f>ROUND(C58*D58,2)</f>
        <v>4.5199999999999996</v>
      </c>
      <c r="F58" s="16">
        <v>0</v>
      </c>
      <c r="G58" s="8">
        <f>ROUND(E58*F58,2)</f>
        <v>0</v>
      </c>
      <c r="H58" s="8">
        <f t="shared" si="3"/>
        <v>4.5199999999999996</v>
      </c>
      <c r="I58" s="12"/>
      <c r="J58" s="26"/>
    </row>
    <row r="59" spans="1:10" x14ac:dyDescent="0.45">
      <c r="A59" s="13" t="s">
        <v>18</v>
      </c>
      <c r="J59" s="25"/>
    </row>
    <row r="60" spans="1:10" x14ac:dyDescent="0.45">
      <c r="A60" s="14" t="s">
        <v>48</v>
      </c>
      <c r="B60" s="14" t="s">
        <v>8</v>
      </c>
      <c r="C60" s="15">
        <v>0.25</v>
      </c>
      <c r="D60" s="14">
        <f>D11</f>
        <v>60</v>
      </c>
      <c r="E60" s="8">
        <f>ROUND(C60*D60,2)</f>
        <v>15</v>
      </c>
      <c r="F60" s="16">
        <v>0</v>
      </c>
      <c r="G60" s="8">
        <f>ROUND(E60*F60,2)</f>
        <v>0</v>
      </c>
      <c r="H60" s="8">
        <f>ROUND(E60-G60,2)</f>
        <v>15</v>
      </c>
      <c r="I60" s="8"/>
      <c r="J60" s="25"/>
    </row>
    <row r="61" spans="1:10" x14ac:dyDescent="0.45">
      <c r="A61" s="13" t="s">
        <v>19</v>
      </c>
      <c r="J61" s="25"/>
    </row>
    <row r="62" spans="1:10" x14ac:dyDescent="0.45">
      <c r="A62" s="14" t="s">
        <v>55</v>
      </c>
      <c r="B62" s="14" t="s">
        <v>8</v>
      </c>
      <c r="C62" s="15">
        <v>5.1250000000000004E-2</v>
      </c>
      <c r="D62" s="14">
        <f>D11</f>
        <v>60</v>
      </c>
      <c r="E62" s="8">
        <f>ROUND(C62*D62,2)</f>
        <v>3.08</v>
      </c>
      <c r="F62" s="16">
        <v>0</v>
      </c>
      <c r="G62" s="8">
        <f>ROUND(E62*F62,2)</f>
        <v>0</v>
      </c>
      <c r="H62" s="8">
        <f t="shared" si="3"/>
        <v>3.08</v>
      </c>
      <c r="I62" s="12"/>
      <c r="J62" s="26"/>
    </row>
    <row r="63" spans="1:10" ht="15" customHeight="1" x14ac:dyDescent="0.45">
      <c r="A63" s="9" t="s">
        <v>29</v>
      </c>
      <c r="B63" s="9" t="s">
        <v>124</v>
      </c>
      <c r="C63" s="76">
        <v>8.2500000000000004E-2</v>
      </c>
      <c r="D63" s="77">
        <f>SUM(H19:H58)</f>
        <v>428.86000000000007</v>
      </c>
      <c r="E63" s="2">
        <f>(C63*0.5)*D63</f>
        <v>17.690475000000003</v>
      </c>
      <c r="F63" s="11">
        <v>0</v>
      </c>
      <c r="G63" s="2">
        <f>ROUND(E63*F63,2)</f>
        <v>0</v>
      </c>
      <c r="H63" s="2">
        <f t="shared" si="3"/>
        <v>17.690000000000001</v>
      </c>
      <c r="I63" s="12"/>
      <c r="J63" s="25"/>
    </row>
    <row r="64" spans="1:10" x14ac:dyDescent="0.45">
      <c r="A64" s="7" t="s">
        <v>112</v>
      </c>
      <c r="E64" s="8">
        <f>SUM(E19:E63)</f>
        <v>464.63047500000005</v>
      </c>
      <c r="G64" s="12">
        <f>SUM(G21:G63)</f>
        <v>0</v>
      </c>
      <c r="H64" s="12">
        <f t="shared" si="3"/>
        <v>464.63</v>
      </c>
      <c r="J64" s="25"/>
    </row>
    <row r="65" spans="1:10" x14ac:dyDescent="0.45">
      <c r="A65" s="7" t="s">
        <v>113</v>
      </c>
      <c r="E65" s="8">
        <f>+E13-E64</f>
        <v>150.36952499999995</v>
      </c>
      <c r="G65" s="12">
        <f>+G13-G64</f>
        <v>153.75</v>
      </c>
      <c r="H65" s="12">
        <f t="shared" si="3"/>
        <v>-3.38</v>
      </c>
      <c r="J65" s="25"/>
    </row>
    <row r="66" spans="1:10" ht="6.75" customHeight="1" x14ac:dyDescent="0.45">
      <c r="A66" t="s">
        <v>9</v>
      </c>
      <c r="I66" s="8"/>
      <c r="J66" s="25"/>
    </row>
    <row r="67" spans="1:10" x14ac:dyDescent="0.45">
      <c r="A67" s="7" t="s">
        <v>30</v>
      </c>
      <c r="I67" s="8"/>
      <c r="J67" s="25"/>
    </row>
    <row r="68" spans="1:10" x14ac:dyDescent="0.45">
      <c r="A68" s="14" t="s">
        <v>36</v>
      </c>
      <c r="B68" s="14" t="s">
        <v>20</v>
      </c>
      <c r="C68" s="15">
        <v>50.268149637812776</v>
      </c>
      <c r="D68" s="14">
        <v>1</v>
      </c>
      <c r="E68" s="8">
        <f>ROUND(C68*D68,2)</f>
        <v>50.27</v>
      </c>
      <c r="F68" s="16">
        <v>0</v>
      </c>
      <c r="G68" s="8">
        <f>ROUND(E68*F68,2)</f>
        <v>0</v>
      </c>
      <c r="H68" s="8">
        <f t="shared" ref="H68:H74" si="4">ROUND(E68-G68,2)</f>
        <v>50.27</v>
      </c>
      <c r="I68" s="18"/>
      <c r="J68" s="28"/>
    </row>
    <row r="69" spans="1:10" x14ac:dyDescent="0.45">
      <c r="A69" s="14" t="s">
        <v>24</v>
      </c>
      <c r="B69" s="14" t="s">
        <v>20</v>
      </c>
      <c r="C69" s="15">
        <v>49.003246799009169</v>
      </c>
      <c r="D69" s="14">
        <v>1</v>
      </c>
      <c r="E69" s="8">
        <f>ROUND(C69*D69,2)</f>
        <v>49</v>
      </c>
      <c r="F69" s="16">
        <v>0</v>
      </c>
      <c r="G69" s="8">
        <f>ROUND(E69*F69,2)</f>
        <v>0</v>
      </c>
      <c r="H69" s="8">
        <f t="shared" si="4"/>
        <v>49</v>
      </c>
      <c r="I69" s="12"/>
      <c r="J69" s="25"/>
    </row>
    <row r="70" spans="1:10" x14ac:dyDescent="0.45">
      <c r="A70" s="9" t="s">
        <v>45</v>
      </c>
      <c r="B70" s="9" t="s">
        <v>20</v>
      </c>
      <c r="C70" s="10">
        <v>38.155984089812883</v>
      </c>
      <c r="D70" s="9">
        <v>1</v>
      </c>
      <c r="E70" s="2">
        <f>ROUND(C70*D70,2)</f>
        <v>38.159999999999997</v>
      </c>
      <c r="F70" s="11">
        <v>0</v>
      </c>
      <c r="G70" s="2">
        <f>ROUND(E70*F70,2)</f>
        <v>0</v>
      </c>
      <c r="H70" s="2">
        <f t="shared" ref="H70" si="5">ROUND(E70-G70,2)</f>
        <v>38.159999999999997</v>
      </c>
      <c r="I70" s="12"/>
      <c r="J70" s="25"/>
    </row>
    <row r="71" spans="1:10" x14ac:dyDescent="0.45">
      <c r="A71" s="9" t="s">
        <v>56</v>
      </c>
      <c r="B71" s="9" t="s">
        <v>20</v>
      </c>
      <c r="C71" s="10">
        <v>4.963569821841098</v>
      </c>
      <c r="D71" s="9">
        <v>1</v>
      </c>
      <c r="E71" s="2">
        <f>ROUND(C71*D71,2)</f>
        <v>4.96</v>
      </c>
      <c r="F71" s="11">
        <v>0</v>
      </c>
      <c r="G71" s="2">
        <f>ROUND(E71*F71,2)</f>
        <v>0</v>
      </c>
      <c r="H71" s="2">
        <f t="shared" si="4"/>
        <v>4.96</v>
      </c>
      <c r="I71" s="12"/>
      <c r="J71" s="25"/>
    </row>
    <row r="72" spans="1:10" x14ac:dyDescent="0.45">
      <c r="A72" s="7" t="s">
        <v>31</v>
      </c>
      <c r="E72" s="8">
        <f>SUM(E68:E71)</f>
        <v>142.39000000000001</v>
      </c>
      <c r="G72" s="12">
        <f>SUM(G68:G71)</f>
        <v>0</v>
      </c>
      <c r="H72" s="12">
        <f t="shared" si="4"/>
        <v>142.38999999999999</v>
      </c>
      <c r="I72" s="12"/>
      <c r="J72" s="25"/>
    </row>
    <row r="73" spans="1:10" x14ac:dyDescent="0.45">
      <c r="A73" s="7" t="s">
        <v>114</v>
      </c>
      <c r="E73" s="8">
        <f>+E64+E72</f>
        <v>607.02047500000003</v>
      </c>
      <c r="G73" s="12">
        <f>+G64+G72</f>
        <v>0</v>
      </c>
      <c r="H73" s="12">
        <f t="shared" si="4"/>
        <v>607.02</v>
      </c>
      <c r="J73" s="25"/>
    </row>
    <row r="74" spans="1:10" x14ac:dyDescent="0.45">
      <c r="A74" s="7" t="s">
        <v>115</v>
      </c>
      <c r="E74" s="22">
        <f>+E13-E73</f>
        <v>7.9795249999999669</v>
      </c>
      <c r="G74" s="12">
        <f>+G13-G73</f>
        <v>153.75</v>
      </c>
      <c r="H74" s="23">
        <f t="shared" si="4"/>
        <v>-145.77000000000001</v>
      </c>
      <c r="J74" s="25"/>
    </row>
    <row r="75" spans="1:10" ht="8.25" customHeight="1" x14ac:dyDescent="0.45">
      <c r="A75" t="s">
        <v>57</v>
      </c>
    </row>
    <row r="76" spans="1:10" ht="14.25" customHeight="1" x14ac:dyDescent="0.45">
      <c r="A76" s="13" t="s">
        <v>58</v>
      </c>
      <c r="B76" s="27"/>
      <c r="C76" s="27"/>
      <c r="D76" s="27"/>
      <c r="E76" s="27"/>
      <c r="F76" s="27"/>
      <c r="G76" s="27"/>
      <c r="H76" s="27"/>
    </row>
    <row r="77" spans="1:10" x14ac:dyDescent="0.45">
      <c r="A77" s="13" t="s">
        <v>118</v>
      </c>
      <c r="B77" s="27"/>
      <c r="C77" s="27"/>
      <c r="D77" s="27"/>
      <c r="E77" s="27"/>
      <c r="F77" s="27"/>
      <c r="G77" s="27"/>
      <c r="H77" s="27"/>
    </row>
    <row r="78" spans="1:10" x14ac:dyDescent="0.45">
      <c r="A78" t="s">
        <v>59</v>
      </c>
      <c r="C78"/>
      <c r="E78"/>
    </row>
    <row r="79" spans="1:10" x14ac:dyDescent="0.45">
      <c r="A79" t="s">
        <v>116</v>
      </c>
      <c r="C79"/>
      <c r="E79"/>
    </row>
    <row r="80" spans="1:10" x14ac:dyDescent="0.45">
      <c r="C80"/>
      <c r="E80"/>
    </row>
    <row r="81" spans="1:1" x14ac:dyDescent="0.45">
      <c r="A81" s="7"/>
    </row>
  </sheetData>
  <mergeCells count="6">
    <mergeCell ref="A5:H5"/>
    <mergeCell ref="A6:H6"/>
    <mergeCell ref="A7:H7"/>
    <mergeCell ref="F8:G8"/>
    <mergeCell ref="A2:A3"/>
    <mergeCell ref="B2:H3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C42D1-CB17-4DF8-A6EB-40F988BDC7FB}">
  <dimension ref="A1:Z42"/>
  <sheetViews>
    <sheetView workbookViewId="0">
      <selection activeCell="A2" sqref="A2"/>
    </sheetView>
  </sheetViews>
  <sheetFormatPr defaultColWidth="8.73046875" defaultRowHeight="12.75" x14ac:dyDescent="0.35"/>
  <cols>
    <col min="1" max="1" width="23.73046875" style="34" customWidth="1"/>
    <col min="2" max="2" width="7.73046875" style="34" bestFit="1" customWidth="1"/>
    <col min="3" max="3" width="26.3984375" style="34" customWidth="1"/>
    <col min="4" max="4" width="35.6640625" style="34" customWidth="1"/>
    <col min="5" max="5" width="20.73046875" style="34" bestFit="1" customWidth="1"/>
    <col min="6" max="16384" width="8.73046875" style="34"/>
  </cols>
  <sheetData>
    <row r="1" spans="1:26" ht="15.75" customHeight="1" thickBot="1" x14ac:dyDescent="0.45">
      <c r="A1" s="84"/>
      <c r="B1" s="84"/>
      <c r="C1" s="32"/>
      <c r="D1" s="32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5.75" customHeight="1" thickBot="1" x14ac:dyDescent="0.45">
      <c r="A2" s="74" t="s">
        <v>101</v>
      </c>
      <c r="B2" s="75"/>
      <c r="C2" s="75"/>
      <c r="D2" s="75"/>
      <c r="E2" s="35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3.5" customHeight="1" thickBot="1" x14ac:dyDescent="0.45">
      <c r="A3" s="36" t="s">
        <v>60</v>
      </c>
      <c r="B3" s="37" t="s">
        <v>61</v>
      </c>
      <c r="C3" s="69" t="s">
        <v>62</v>
      </c>
      <c r="D3" s="38" t="s">
        <v>102</v>
      </c>
      <c r="E3" s="38" t="s">
        <v>63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2.75" customHeight="1" x14ac:dyDescent="0.4">
      <c r="A4" s="39" t="s">
        <v>64</v>
      </c>
      <c r="B4" s="40" t="s">
        <v>65</v>
      </c>
      <c r="C4" s="41" t="s">
        <v>66</v>
      </c>
      <c r="D4" s="42"/>
      <c r="E4" s="43">
        <v>12.701368682852888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3.5" customHeight="1" x14ac:dyDescent="0.4">
      <c r="A5" s="44" t="s">
        <v>67</v>
      </c>
      <c r="B5" s="45" t="s">
        <v>68</v>
      </c>
      <c r="C5" s="46" t="s">
        <v>66</v>
      </c>
      <c r="D5" s="47"/>
      <c r="E5" s="48">
        <v>12.092030644605964</v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3.15" x14ac:dyDescent="0.4">
      <c r="A6" s="49" t="s">
        <v>69</v>
      </c>
      <c r="B6" s="50"/>
      <c r="C6" s="46" t="s">
        <v>70</v>
      </c>
      <c r="D6" s="51" t="s">
        <v>121</v>
      </c>
      <c r="E6" s="48">
        <v>21.75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3.15" x14ac:dyDescent="0.4">
      <c r="A7" s="44" t="s">
        <v>67</v>
      </c>
      <c r="B7" s="45" t="s">
        <v>68</v>
      </c>
      <c r="C7" s="52" t="s">
        <v>71</v>
      </c>
      <c r="D7" s="51"/>
      <c r="E7" s="48">
        <v>12.092030644605964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3.15" x14ac:dyDescent="0.4">
      <c r="A8" s="49" t="s">
        <v>69</v>
      </c>
      <c r="B8" s="50"/>
      <c r="C8" s="51" t="s">
        <v>72</v>
      </c>
      <c r="D8" s="51" t="s">
        <v>73</v>
      </c>
      <c r="E8" s="48">
        <v>64.5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3.15" x14ac:dyDescent="0.4">
      <c r="A9" s="44" t="s">
        <v>74</v>
      </c>
      <c r="B9" s="45" t="s">
        <v>68</v>
      </c>
      <c r="C9" s="51" t="s">
        <v>71</v>
      </c>
      <c r="D9" s="51"/>
      <c r="E9" s="48">
        <v>6.1857079329230809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3.15" x14ac:dyDescent="0.4">
      <c r="A10" s="44" t="s">
        <v>75</v>
      </c>
      <c r="B10" s="45" t="s">
        <v>68</v>
      </c>
      <c r="C10" s="51" t="s">
        <v>76</v>
      </c>
      <c r="D10" s="51" t="s">
        <v>77</v>
      </c>
      <c r="E10" s="48">
        <v>110.24916496118328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3.15" x14ac:dyDescent="0.4">
      <c r="A11" s="44" t="s">
        <v>69</v>
      </c>
      <c r="B11" s="53"/>
      <c r="C11" s="51" t="s">
        <v>78</v>
      </c>
      <c r="D11" s="51" t="s">
        <v>122</v>
      </c>
      <c r="E11" s="48">
        <v>35.398234375000001</v>
      </c>
      <c r="F11" s="33"/>
      <c r="G11" s="33"/>
      <c r="H11" s="33"/>
      <c r="I11" s="54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26.25" x14ac:dyDescent="0.4">
      <c r="A12" s="49" t="s">
        <v>69</v>
      </c>
      <c r="B12" s="50"/>
      <c r="C12" s="51" t="s">
        <v>78</v>
      </c>
      <c r="D12" s="70" t="s">
        <v>125</v>
      </c>
      <c r="E12" s="71">
        <v>28.6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3.15" x14ac:dyDescent="0.4">
      <c r="A13" s="44" t="s">
        <v>79</v>
      </c>
      <c r="B13" s="45" t="s">
        <v>68</v>
      </c>
      <c r="C13" s="51" t="s">
        <v>71</v>
      </c>
      <c r="D13" s="51"/>
      <c r="E13" s="48">
        <v>7.0005124735130924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3.15" x14ac:dyDescent="0.4">
      <c r="A14" s="44" t="s">
        <v>80</v>
      </c>
      <c r="B14" s="45"/>
      <c r="C14" s="51" t="s">
        <v>81</v>
      </c>
      <c r="D14" s="51"/>
      <c r="E14" s="48">
        <v>8.2835069436099644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3.15" x14ac:dyDescent="0.4">
      <c r="A15" s="49" t="s">
        <v>82</v>
      </c>
      <c r="B15" s="50"/>
      <c r="C15" s="51" t="s">
        <v>83</v>
      </c>
      <c r="D15" s="51" t="s">
        <v>84</v>
      </c>
      <c r="E15" s="48">
        <v>27.82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3.5" thickBot="1" x14ac:dyDescent="0.45">
      <c r="A16" s="55" t="s">
        <v>82</v>
      </c>
      <c r="B16" s="56"/>
      <c r="C16" s="57" t="s">
        <v>85</v>
      </c>
      <c r="D16" s="51" t="s">
        <v>86</v>
      </c>
      <c r="E16" s="48">
        <v>23.15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3.15" x14ac:dyDescent="0.4">
      <c r="A17" s="49" t="s">
        <v>87</v>
      </c>
      <c r="B17" s="50" t="s">
        <v>88</v>
      </c>
      <c r="C17" s="58" t="s">
        <v>89</v>
      </c>
      <c r="D17" s="59"/>
      <c r="E17" s="60">
        <v>49.381483100390057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3.15" x14ac:dyDescent="0.4">
      <c r="A18" s="49" t="s">
        <v>90</v>
      </c>
      <c r="B18" s="50" t="s">
        <v>91</v>
      </c>
      <c r="C18" s="58" t="s">
        <v>89</v>
      </c>
      <c r="D18" s="61"/>
      <c r="E18" s="62">
        <v>3.6727639074170964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3.5" thickBot="1" x14ac:dyDescent="0.45">
      <c r="A19" s="63" t="s">
        <v>92</v>
      </c>
      <c r="B19" s="64"/>
      <c r="C19" s="57" t="s">
        <v>89</v>
      </c>
      <c r="D19" s="65"/>
      <c r="E19" s="66">
        <v>13.991970581425372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3.5" thickBot="1" x14ac:dyDescent="0.45">
      <c r="A20" s="67" t="s">
        <v>93</v>
      </c>
      <c r="B20" s="33"/>
      <c r="C20" s="33"/>
      <c r="D20" s="72" t="s">
        <v>94</v>
      </c>
      <c r="E20" s="73">
        <f>SUM(E4:E19)</f>
        <v>436.8687742475268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x14ac:dyDescent="0.3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x14ac:dyDescent="0.3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x14ac:dyDescent="0.3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x14ac:dyDescent="0.3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x14ac:dyDescent="0.3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x14ac:dyDescent="0.3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x14ac:dyDescent="0.3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x14ac:dyDescent="0.3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x14ac:dyDescent="0.3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x14ac:dyDescent="0.3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x14ac:dyDescent="0.3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x14ac:dyDescent="0.3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x14ac:dyDescent="0.3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x14ac:dyDescent="0.3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x14ac:dyDescent="0.3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x14ac:dyDescent="0.3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x14ac:dyDescent="0.3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x14ac:dyDescent="0.3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x14ac:dyDescent="0.3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x14ac:dyDescent="0.3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x14ac:dyDescent="0.3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x14ac:dyDescent="0.3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Field_Activities</vt:lpstr>
      <vt:lpstr>Field_Activities!Print_Area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2023-11-06T09:45:52Z</dcterms:created>
  <dcterms:modified xsi:type="dcterms:W3CDTF">2025-10-29T21:48:49Z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2023-11-06T12:29:23Z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edd7066e-bf0c-47eb-afa9-1a2c29fc759b</vt:lpwstr>
  </property>
  <property fmtid="{D5CDD505-2E9C-101B-9397-08002B2CF9AE}" pid="8" name="MSIP_Label_0570d0e1-5e3d-4557-a9f8-84d8494b9cc8_ContentBits">
    <vt:lpwstr>0</vt:lpwstr>
  </property>
</Properties>
</file>