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"/>
    </mc:Choice>
  </mc:AlternateContent>
  <xr:revisionPtr revIDLastSave="98" documentId="8_{19FA73E6-FC6A-42E1-9C7F-018F47C92D3F}" xr6:coauthVersionLast="47" xr6:coauthVersionMax="47" xr10:uidLastSave="{F5F6FE19-96CA-485A-8061-A0591270E116}"/>
  <bookViews>
    <workbookView xWindow="1470" yWindow="1470" windowWidth="14678" windowHeight="10777" xr2:uid="{D29855A1-290D-4B7F-A9E5-99329D8F031A}"/>
  </bookViews>
  <sheets>
    <sheet name="Budget" sheetId="1" r:id="rId1"/>
  </sheets>
  <definedNames>
    <definedName name="Production">#REF!</definedName>
    <definedName name="row">#REF!</definedName>
    <definedName name="same">#REF!</definedName>
    <definedName name="Technology">#REF!</definedName>
    <definedName name="Till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6" i="1"/>
  <c r="C25" i="1"/>
  <c r="C24" i="1"/>
  <c r="E62" i="1" l="1"/>
  <c r="D39" i="1"/>
  <c r="D54" i="1"/>
  <c r="E54" i="1" s="1"/>
  <c r="G54" i="1" s="1"/>
  <c r="H54" i="1" s="1"/>
  <c r="D50" i="1"/>
  <c r="D49" i="1"/>
  <c r="D47" i="1"/>
  <c r="D46" i="1"/>
  <c r="E35" i="1"/>
  <c r="E37" i="1"/>
  <c r="E22" i="1"/>
  <c r="G62" i="1" l="1"/>
  <c r="H62" i="1" s="1"/>
  <c r="G35" i="1"/>
  <c r="H35" i="1" s="1"/>
  <c r="G37" i="1"/>
  <c r="H37" i="1" s="1"/>
  <c r="E27" i="1" l="1"/>
  <c r="G27" i="1" l="1"/>
  <c r="H27" i="1" s="1"/>
  <c r="E44" i="1"/>
  <c r="G44" i="1" s="1"/>
  <c r="H44" i="1" l="1"/>
  <c r="E21" i="1" l="1"/>
  <c r="G21" i="1" s="1"/>
  <c r="E18" i="1"/>
  <c r="E20" i="1"/>
  <c r="G20" i="1" s="1"/>
  <c r="H21" i="1" l="1"/>
  <c r="G18" i="1"/>
  <c r="H18" i="1" s="1"/>
  <c r="G22" i="1"/>
  <c r="H22" i="1" s="1"/>
  <c r="H20" i="1"/>
  <c r="E61" i="1" l="1"/>
  <c r="E60" i="1"/>
  <c r="E55" i="1"/>
  <c r="G55" i="1" s="1"/>
  <c r="H55" i="1" s="1"/>
  <c r="E53" i="1"/>
  <c r="G53" i="1" s="1"/>
  <c r="E52" i="1"/>
  <c r="G52" i="1" s="1"/>
  <c r="E50" i="1"/>
  <c r="G50" i="1" s="1"/>
  <c r="H50" i="1" s="1"/>
  <c r="E49" i="1"/>
  <c r="G49" i="1" s="1"/>
  <c r="E47" i="1"/>
  <c r="G47" i="1" s="1"/>
  <c r="H47" i="1" s="1"/>
  <c r="E46" i="1"/>
  <c r="G46" i="1" s="1"/>
  <c r="E42" i="1"/>
  <c r="G42" i="1" s="1"/>
  <c r="H42" i="1" s="1"/>
  <c r="E39" i="1"/>
  <c r="E32" i="1"/>
  <c r="G32" i="1" s="1"/>
  <c r="E31" i="1"/>
  <c r="E30" i="1"/>
  <c r="G30" i="1" s="1"/>
  <c r="E29" i="1"/>
  <c r="G29" i="1" s="1"/>
  <c r="H29" i="1" s="1"/>
  <c r="E26" i="1"/>
  <c r="G26" i="1" s="1"/>
  <c r="H26" i="1" s="1"/>
  <c r="E25" i="1"/>
  <c r="E24" i="1"/>
  <c r="E11" i="1"/>
  <c r="G60" i="1" l="1"/>
  <c r="H60" i="1" s="1"/>
  <c r="E63" i="1"/>
  <c r="G24" i="1"/>
  <c r="H24" i="1" s="1"/>
  <c r="E56" i="1"/>
  <c r="E12" i="1"/>
  <c r="G11" i="1"/>
  <c r="G12" i="1" s="1"/>
  <c r="E16" i="1" s="1"/>
  <c r="H16" i="1" s="1"/>
  <c r="H46" i="1"/>
  <c r="H49" i="1"/>
  <c r="H32" i="1"/>
  <c r="H53" i="1"/>
  <c r="G25" i="1"/>
  <c r="H25" i="1" s="1"/>
  <c r="H30" i="1"/>
  <c r="H52" i="1"/>
  <c r="G31" i="1"/>
  <c r="H31" i="1" s="1"/>
  <c r="G39" i="1"/>
  <c r="H39" i="1" s="1"/>
  <c r="G61" i="1"/>
  <c r="H61" i="1" s="1"/>
  <c r="H11" i="1" l="1"/>
  <c r="G63" i="1"/>
  <c r="H63" i="1" s="1"/>
  <c r="H12" i="1"/>
  <c r="E64" i="1" l="1"/>
  <c r="G56" i="1"/>
  <c r="E57" i="1" l="1"/>
  <c r="H56" i="1"/>
  <c r="G57" i="1"/>
  <c r="G64" i="1"/>
  <c r="G65" i="1" s="1"/>
  <c r="E65" i="1"/>
  <c r="H64" i="1" l="1"/>
  <c r="H57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  <author>Breana Jordan Watkins</author>
  </authors>
  <commentList>
    <comment ref="A16" authorId="0" shapeId="0" xr:uid="{50F712CD-B5D1-4231-8C09-A6E7F453A415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  <comment ref="A52" authorId="1" shapeId="0" xr:uid="{42EE51B8-8511-4F83-A5A8-9E1C94EEF0CD}">
      <text>
        <r>
          <rPr>
            <sz val="9"/>
            <color indexed="81"/>
            <rFont val="Tahoma"/>
            <family val="2"/>
          </rPr>
          <t xml:space="preserve">Check out our "farm_equipment" spreadsheet for help determing on-farm costs. Over 100 implements are available. Contact bjwatkins@uada.edu for more info.
</t>
        </r>
      </text>
    </comment>
  </commentList>
</comments>
</file>

<file path=xl/sharedStrings.xml><?xml version="1.0" encoding="utf-8"?>
<sst xmlns="http://schemas.openxmlformats.org/spreadsheetml/2006/main" count="104" uniqueCount="76">
  <si>
    <t>Landlord</t>
  </si>
  <si>
    <t>Tenant</t>
  </si>
  <si>
    <t>ITEM</t>
  </si>
  <si>
    <t>UNIT</t>
  </si>
  <si>
    <t>PRICE</t>
  </si>
  <si>
    <t>QUANTITY</t>
  </si>
  <si>
    <t>Total Amount</t>
  </si>
  <si>
    <t>Share %</t>
  </si>
  <si>
    <t>Share</t>
  </si>
  <si>
    <t>INCOME</t>
  </si>
  <si>
    <t>bu</t>
  </si>
  <si>
    <t>TOTAL INCOME</t>
  </si>
  <si>
    <t xml:space="preserve">                                                                       </t>
  </si>
  <si>
    <t>DIRECT EXPENSES</t>
  </si>
  <si>
    <t>appl</t>
  </si>
  <si>
    <t xml:space="preserve">  FERTILIZERS</t>
  </si>
  <si>
    <t>pt</t>
  </si>
  <si>
    <t xml:space="preserve">  FUNGICIDES</t>
  </si>
  <si>
    <t>oz</t>
  </si>
  <si>
    <t xml:space="preserve">  HERBICIDES</t>
  </si>
  <si>
    <t xml:space="preserve">  INSECTICIDES</t>
  </si>
  <si>
    <t xml:space="preserve">  SEED/PLANTS</t>
  </si>
  <si>
    <t xml:space="preserve">  ADJUVANTS</t>
  </si>
  <si>
    <t xml:space="preserve">  HAULING</t>
  </si>
  <si>
    <t xml:space="preserve">  DRYING</t>
  </si>
  <si>
    <t>acre</t>
  </si>
  <si>
    <t xml:space="preserve">  OPERATOR LABOR      </t>
  </si>
  <si>
    <t>Tractors</t>
  </si>
  <si>
    <t>hour</t>
  </si>
  <si>
    <t>Harvesters</t>
  </si>
  <si>
    <t xml:space="preserve">  DIESEL FUEL</t>
  </si>
  <si>
    <t>gal</t>
  </si>
  <si>
    <t xml:space="preserve">  REPAIR &amp; MAINTENANCE</t>
  </si>
  <si>
    <t>INTEREST ON OP. CAP.</t>
  </si>
  <si>
    <t>TOTAL DIRECT EXPENSES</t>
  </si>
  <si>
    <t>RETURNS ABOVE DIRECT EXPENSES</t>
  </si>
  <si>
    <t>FIXED EXPENSES</t>
  </si>
  <si>
    <t>TOTAL FIXED EXPENSES</t>
  </si>
  <si>
    <t>TOTAL SPECIFIED EXPENSES</t>
  </si>
  <si>
    <t>RETURNS ABOVE TOTAL SPECIFIED EXPENSES</t>
  </si>
  <si>
    <t>lbs</t>
  </si>
  <si>
    <t xml:space="preserve">  CUSTOM SPRAY AND FERTILIZER</t>
  </si>
  <si>
    <t xml:space="preserve">  CROP CONSULTANT/SCOUTING FEE</t>
  </si>
  <si>
    <t>Tractors/Implements</t>
  </si>
  <si>
    <t xml:space="preserve">  CROP INSURANCE</t>
  </si>
  <si>
    <t xml:space="preserve">  LAND EXPENSE</t>
  </si>
  <si>
    <t>Tractors/Implements**</t>
  </si>
  <si>
    <t>__________________________________________________________________________________________________</t>
  </si>
  <si>
    <t xml:space="preserve">           Estimated Costs and Returns per Acre</t>
  </si>
  <si>
    <r>
      <t>Aerial App Chem</t>
    </r>
    <r>
      <rPr>
        <vertAlign val="superscript"/>
        <sz val="11"/>
        <color rgb="FF990000"/>
        <rFont val="Calibri"/>
        <family val="2"/>
        <scheme val="minor"/>
      </rPr>
      <t>6</t>
    </r>
  </si>
  <si>
    <t>**Implements assumed in use for this budget are as follows: 1 x disk; 1 x field cultivator; 1 x bedder/hipper; 1 x do-all; 1 x planter</t>
  </si>
  <si>
    <t xml:space="preserve">         Wheat</t>
  </si>
  <si>
    <t>Wheat</t>
  </si>
  <si>
    <r>
      <t>Phosphate (0-46-0)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</si>
  <si>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Potash (0-0-60)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</si>
  <si>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ZiduaSC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</si>
  <si>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Gramoxone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</si>
  <si>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Ammonium Sulfate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</si>
  <si>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Ground App</t>
    </r>
    <r>
      <rPr>
        <vertAlign val="superscript"/>
        <sz val="11"/>
        <color rgb="FF990000"/>
        <rFont val="Calibri"/>
        <family val="2"/>
        <scheme val="minor"/>
      </rPr>
      <t>1,2,3,4</t>
    </r>
  </si>
  <si>
    <r>
      <t>Aerial App Fert</t>
    </r>
    <r>
      <rPr>
        <vertAlign val="superscript"/>
        <sz val="11"/>
        <color rgb="FF990000"/>
        <rFont val="Calibri"/>
        <family val="2"/>
        <scheme val="minor"/>
      </rPr>
      <t>5</t>
    </r>
  </si>
  <si>
    <t>Surfactant</t>
  </si>
  <si>
    <t>Haul Wheat</t>
  </si>
  <si>
    <t>Crop Share Lease</t>
  </si>
  <si>
    <r>
      <t>Axial XL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</si>
  <si>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Harmony Extra XP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</si>
  <si>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Quilt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</si>
  <si>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Urea (46-0-0)</t>
    </r>
    <r>
      <rPr>
        <vertAlign val="superscript"/>
        <sz val="11"/>
        <color rgb="FF990000"/>
        <rFont val="Calibri"/>
        <family val="2"/>
        <scheme val="minor"/>
      </rPr>
      <t>3, 5</t>
    </r>
  </si>
  <si>
    <t>Wheat Consultant</t>
  </si>
  <si>
    <t>Wheat Crop Insurance</t>
  </si>
  <si>
    <t>Check Off, Boards</t>
  </si>
  <si>
    <t>Farm Overhead</t>
  </si>
  <si>
    <t>Wheat Seed (treated)</t>
  </si>
  <si>
    <t>Note: Cost of production estimates are based on input prices gathered in fall 2025.</t>
  </si>
  <si>
    <t xml:space="preserve">             Non-Irrigated, Arkansas, 2026</t>
  </si>
  <si>
    <t>Disclaimer:</t>
  </si>
  <si>
    <t>*Recommendations are backed by research performed by the University of Arkansas Division of Ag. Users should enter on-farm data for more accurate results.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</si>
</sst>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_);_(@_)"/>
    <numFmt numFmtId="166" formatCode="0.0000"/>
    <numFmt numFmtId="167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90000"/>
      <name val="Calibri"/>
      <family val="2"/>
      <scheme val="minor"/>
    </font>
    <font>
      <vertAlign val="superscript"/>
      <sz val="11"/>
      <color rgb="FF99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44" fontId="0" fillId="0" borderId="0" xfId="1" applyFont="1"/>
    <xf numFmtId="0" fontId="3" fillId="0" borderId="1" xfId="0" applyFont="1" applyBorder="1"/>
    <xf numFmtId="44" fontId="3" fillId="0" borderId="1" xfId="1" applyFont="1" applyBorder="1"/>
    <xf numFmtId="164" fontId="3" fillId="0" borderId="1" xfId="0" applyNumberFormat="1" applyFont="1" applyBorder="1"/>
    <xf numFmtId="44" fontId="0" fillId="0" borderId="0" xfId="0" applyNumberFormat="1"/>
    <xf numFmtId="0" fontId="4" fillId="0" borderId="0" xfId="0" applyFont="1"/>
    <xf numFmtId="0" fontId="3" fillId="0" borderId="0" xfId="0" applyFont="1"/>
    <xf numFmtId="44" fontId="3" fillId="0" borderId="0" xfId="1" applyFont="1"/>
    <xf numFmtId="164" fontId="3" fillId="0" borderId="0" xfId="0" applyNumberFormat="1" applyFont="1"/>
    <xf numFmtId="0" fontId="5" fillId="0" borderId="0" xfId="0" applyFont="1"/>
    <xf numFmtId="0" fontId="7" fillId="2" borderId="0" xfId="0" applyFont="1" applyFill="1" applyAlignment="1">
      <alignment horizontal="center"/>
    </xf>
    <xf numFmtId="44" fontId="0" fillId="0" borderId="0" xfId="1" applyFont="1" applyBorder="1"/>
    <xf numFmtId="165" fontId="3" fillId="0" borderId="0" xfId="1" applyNumberFormat="1" applyFont="1"/>
    <xf numFmtId="166" fontId="3" fillId="0" borderId="0" xfId="0" applyNumberFormat="1" applyFont="1"/>
    <xf numFmtId="167" fontId="3" fillId="0" borderId="0" xfId="0" applyNumberFormat="1" applyFont="1"/>
    <xf numFmtId="44" fontId="4" fillId="0" borderId="0" xfId="1" applyFont="1"/>
    <xf numFmtId="44" fontId="2" fillId="0" borderId="0" xfId="1" applyFont="1"/>
    <xf numFmtId="44" fontId="2" fillId="0" borderId="0" xfId="0" applyNumberFormat="1" applyFont="1"/>
    <xf numFmtId="44" fontId="5" fillId="0" borderId="0" xfId="0" applyNumberFormat="1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7" fillId="2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5">
    <cellStyle name="Currency" xfId="1" builtinId="4"/>
    <cellStyle name="Hyperlink 2" xfId="4" xr:uid="{91670022-DAA1-4D4A-BE84-59C8A63F2C60}"/>
    <cellStyle name="Normal" xfId="0" builtinId="0"/>
    <cellStyle name="Normal 2" xfId="2" xr:uid="{7F815CE7-D695-4C0A-8D2B-F4CD3FE460F1}"/>
    <cellStyle name="Normal 4" xfId="3" xr:uid="{3519416C-AE6B-489E-A8AB-CA299E679D30}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663340</xdr:colOff>
      <xdr:row>4</xdr:row>
      <xdr:rowOff>47625</xdr:rowOff>
    </xdr:from>
    <xdr:to>
      <xdr:col>7</xdr:col>
      <xdr:colOff>589136</xdr:colOff>
      <xdr:row>6</xdr:row>
      <xdr:rowOff>209550</xdr:rowOff>
    </xdr:to>
    <xdr:pic>
      <xdr:nvPicPr>
        <xdr:cNvPr id="5" name="Picture 4" descr="University of Arkansas System Division of Agriculture Research and Extension Logo">
          <a:extLst>
            <a:ext uri="{FF2B5EF4-FFF2-40B4-BE49-F238E27FC236}">
              <a16:creationId xmlns:a16="http://schemas.microsoft.com/office/drawing/2014/main" id="{83E90C1F-02E1-4699-8EC1-7B69C1937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4840" y="47625"/>
          <a:ext cx="1211671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</xdr:row>
      <xdr:rowOff>85725</xdr:rowOff>
    </xdr:from>
    <xdr:to>
      <xdr:col>1</xdr:col>
      <xdr:colOff>326010</xdr:colOff>
      <xdr:row>6</xdr:row>
      <xdr:rowOff>66675</xdr:rowOff>
    </xdr:to>
    <xdr:pic>
      <xdr:nvPicPr>
        <xdr:cNvPr id="6" name="Picture 5" descr="Arkansas Corn and Grain Sorghum Board Logo">
          <a:extLst>
            <a:ext uri="{FF2B5EF4-FFF2-40B4-BE49-F238E27FC236}">
              <a16:creationId xmlns:a16="http://schemas.microsoft.com/office/drawing/2014/main" id="{FAA02FBB-10F6-AB8B-9E1F-E26A0E3C1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5725"/>
          <a:ext cx="1888110" cy="4381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03A5-EB3B-488D-892A-771E1F7D2B1B}">
  <dimension ref="A2:J71"/>
  <sheetViews>
    <sheetView tabSelected="1" workbookViewId="0">
      <selection activeCell="A2" sqref="A2:A3"/>
    </sheetView>
  </sheetViews>
  <sheetFormatPr defaultRowHeight="14.25" x14ac:dyDescent="0.45"/>
  <cols>
    <col min="1" max="1" width="23.73046875" customWidth="1"/>
    <col min="3" max="3" width="9" style="8" bestFit="1" customWidth="1"/>
    <col min="4" max="4" width="10.265625" bestFit="1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9" ht="14.25" customHeight="1" x14ac:dyDescent="0.45">
      <c r="A2" s="29" t="s">
        <v>74</v>
      </c>
      <c r="B2" s="30" t="s">
        <v>75</v>
      </c>
      <c r="C2" s="30"/>
      <c r="D2" s="30"/>
      <c r="E2" s="30"/>
      <c r="F2" s="30"/>
      <c r="G2" s="30"/>
      <c r="H2" s="30"/>
    </row>
    <row r="3" spans="1:9" x14ac:dyDescent="0.45">
      <c r="A3" s="29"/>
      <c r="B3" s="30"/>
      <c r="C3" s="30"/>
      <c r="D3" s="30"/>
      <c r="E3" s="30"/>
      <c r="F3" s="30"/>
      <c r="G3" s="30"/>
      <c r="H3" s="30"/>
    </row>
    <row r="5" spans="1:9" ht="18" x14ac:dyDescent="0.55000000000000004">
      <c r="A5" s="31" t="s">
        <v>48</v>
      </c>
      <c r="B5" s="31"/>
      <c r="C5" s="31"/>
      <c r="D5" s="31"/>
      <c r="E5" s="31"/>
      <c r="F5" s="31"/>
      <c r="G5" s="31"/>
      <c r="H5" s="31"/>
      <c r="I5" s="18"/>
    </row>
    <row r="6" spans="1:9" ht="18" x14ac:dyDescent="0.55000000000000004">
      <c r="A6" s="32" t="s">
        <v>51</v>
      </c>
      <c r="B6" s="32"/>
      <c r="C6" s="32"/>
      <c r="D6" s="32"/>
      <c r="E6" s="32"/>
      <c r="F6" s="32"/>
      <c r="G6" s="32"/>
      <c r="H6" s="32"/>
      <c r="I6" s="18"/>
    </row>
    <row r="7" spans="1:9" ht="18.399999999999999" thickBot="1" x14ac:dyDescent="0.6">
      <c r="A7" s="33" t="s">
        <v>73</v>
      </c>
      <c r="B7" s="33"/>
      <c r="C7" s="33"/>
      <c r="D7" s="33"/>
      <c r="E7" s="33"/>
      <c r="F7" s="33"/>
      <c r="G7" s="33"/>
      <c r="H7" s="33"/>
      <c r="I7" s="18"/>
    </row>
    <row r="8" spans="1:9" ht="14.65" thickTop="1" x14ac:dyDescent="0.45">
      <c r="A8" s="1"/>
      <c r="B8" s="1"/>
      <c r="C8" s="2"/>
      <c r="D8" s="1"/>
      <c r="E8" s="2"/>
      <c r="F8" s="28" t="s">
        <v>0</v>
      </c>
      <c r="G8" s="28"/>
      <c r="H8" s="3" t="s">
        <v>1</v>
      </c>
      <c r="I8" s="3"/>
    </row>
    <row r="9" spans="1:9" x14ac:dyDescent="0.45">
      <c r="A9" s="4" t="s">
        <v>2</v>
      </c>
      <c r="B9" s="4" t="s">
        <v>3</v>
      </c>
      <c r="C9" s="5" t="s">
        <v>4</v>
      </c>
      <c r="D9" s="4" t="s">
        <v>5</v>
      </c>
      <c r="E9" s="5" t="s">
        <v>6</v>
      </c>
      <c r="F9" s="6" t="s">
        <v>7</v>
      </c>
      <c r="G9" s="6" t="s">
        <v>8</v>
      </c>
      <c r="H9" s="6" t="s">
        <v>8</v>
      </c>
      <c r="I9" s="3"/>
    </row>
    <row r="10" spans="1:9" x14ac:dyDescent="0.45">
      <c r="A10" s="7" t="s">
        <v>9</v>
      </c>
    </row>
    <row r="11" spans="1:9" x14ac:dyDescent="0.45">
      <c r="A11" s="9" t="s">
        <v>52</v>
      </c>
      <c r="B11" s="9" t="s">
        <v>10</v>
      </c>
      <c r="C11" s="10">
        <v>5.5</v>
      </c>
      <c r="D11" s="9">
        <v>70</v>
      </c>
      <c r="E11" s="2">
        <f>ROUND(C11*D11,2)</f>
        <v>385</v>
      </c>
      <c r="F11" s="11">
        <v>0.2</v>
      </c>
      <c r="G11" s="2">
        <f>ROUND(E11*F11,2)</f>
        <v>77</v>
      </c>
      <c r="H11" s="2">
        <f>ROUND(E11-G11,2)</f>
        <v>308</v>
      </c>
      <c r="I11" s="19"/>
    </row>
    <row r="12" spans="1:9" x14ac:dyDescent="0.45">
      <c r="A12" s="7" t="s">
        <v>11</v>
      </c>
      <c r="E12" s="8">
        <f>SUM(E11:E11)</f>
        <v>385</v>
      </c>
      <c r="G12" s="12">
        <f>SUM(G11:G11)</f>
        <v>77</v>
      </c>
      <c r="H12" s="12">
        <f>ROUND(E12-G12,2)</f>
        <v>308</v>
      </c>
      <c r="I12" s="12"/>
    </row>
    <row r="13" spans="1:9" ht="7.5" customHeight="1" x14ac:dyDescent="0.45">
      <c r="A13" t="s">
        <v>12</v>
      </c>
    </row>
    <row r="14" spans="1:9" x14ac:dyDescent="0.45">
      <c r="A14" s="7" t="s">
        <v>13</v>
      </c>
    </row>
    <row r="15" spans="1:9" x14ac:dyDescent="0.45">
      <c r="A15" s="13" t="s">
        <v>45</v>
      </c>
    </row>
    <row r="16" spans="1:9" x14ac:dyDescent="0.45">
      <c r="A16" s="14" t="s">
        <v>62</v>
      </c>
      <c r="B16" s="14" t="s">
        <v>25</v>
      </c>
      <c r="C16" s="15"/>
      <c r="D16" s="14"/>
      <c r="E16" s="8">
        <f>G12</f>
        <v>77</v>
      </c>
      <c r="F16" s="16"/>
      <c r="G16" s="8"/>
      <c r="H16" s="8">
        <f>E16</f>
        <v>77</v>
      </c>
    </row>
    <row r="17" spans="1:10" x14ac:dyDescent="0.45">
      <c r="A17" s="13" t="s">
        <v>21</v>
      </c>
    </row>
    <row r="18" spans="1:10" x14ac:dyDescent="0.45">
      <c r="A18" s="14" t="s">
        <v>71</v>
      </c>
      <c r="B18" s="14" t="s">
        <v>40</v>
      </c>
      <c r="C18" s="15">
        <v>0.32</v>
      </c>
      <c r="D18" s="14">
        <v>100</v>
      </c>
      <c r="E18" s="8">
        <f>ROUND(C18*D18,2)</f>
        <v>32</v>
      </c>
      <c r="F18" s="16">
        <v>0</v>
      </c>
      <c r="G18" s="8">
        <f>ROUND(E18*F18,2)</f>
        <v>0</v>
      </c>
      <c r="H18" s="8">
        <f>ROUND(E18-G18,2)</f>
        <v>32</v>
      </c>
      <c r="I18" s="8"/>
    </row>
    <row r="19" spans="1:10" x14ac:dyDescent="0.45">
      <c r="A19" s="13" t="s">
        <v>41</v>
      </c>
    </row>
    <row r="20" spans="1:10" ht="15.75" x14ac:dyDescent="0.45">
      <c r="A20" s="14" t="s">
        <v>58</v>
      </c>
      <c r="B20" s="14" t="s">
        <v>14</v>
      </c>
      <c r="C20" s="15">
        <v>8.5</v>
      </c>
      <c r="D20" s="14">
        <v>4</v>
      </c>
      <c r="E20" s="8">
        <f>ROUND(C20*D20,2)</f>
        <v>34</v>
      </c>
      <c r="F20" s="16">
        <v>0</v>
      </c>
      <c r="G20" s="8">
        <f>ROUND(E20*F20,2)</f>
        <v>0</v>
      </c>
      <c r="H20" s="8">
        <f>ROUND(E20-G20,2)</f>
        <v>34</v>
      </c>
      <c r="I20" s="8"/>
      <c r="J20" s="17"/>
    </row>
    <row r="21" spans="1:10" ht="15.75" x14ac:dyDescent="0.45">
      <c r="A21" s="14" t="s">
        <v>49</v>
      </c>
      <c r="B21" s="14" t="s">
        <v>14</v>
      </c>
      <c r="C21" s="15">
        <v>10</v>
      </c>
      <c r="D21" s="14">
        <v>1</v>
      </c>
      <c r="E21" s="8">
        <f>ROUND(C21*D21,2)</f>
        <v>10</v>
      </c>
      <c r="F21" s="16">
        <v>0</v>
      </c>
      <c r="G21" s="8">
        <f>ROUND(E21*F21,2)</f>
        <v>0</v>
      </c>
      <c r="H21" s="8">
        <f>ROUND(E21-G21,2)</f>
        <v>10</v>
      </c>
      <c r="I21" s="8"/>
      <c r="J21" s="17"/>
    </row>
    <row r="22" spans="1:10" ht="15.75" x14ac:dyDescent="0.45">
      <c r="A22" s="14" t="s">
        <v>59</v>
      </c>
      <c r="B22" s="14" t="s">
        <v>40</v>
      </c>
      <c r="C22" s="20">
        <v>0.1</v>
      </c>
      <c r="D22" s="14">
        <v>100</v>
      </c>
      <c r="E22" s="8">
        <f>FLOOR((C22*D22), 10)</f>
        <v>10</v>
      </c>
      <c r="F22" s="16">
        <v>0</v>
      </c>
      <c r="G22" s="8">
        <f>ROUND(E22*F22,2)</f>
        <v>0</v>
      </c>
      <c r="H22" s="8">
        <f>ROUND(E22-G22,2)</f>
        <v>10</v>
      </c>
      <c r="I22" s="8"/>
      <c r="J22" s="26"/>
    </row>
    <row r="23" spans="1:10" x14ac:dyDescent="0.45">
      <c r="A23" s="13" t="s">
        <v>15</v>
      </c>
    </row>
    <row r="24" spans="1:10" ht="15.75" x14ac:dyDescent="0.45">
      <c r="A24" s="14" t="s">
        <v>53</v>
      </c>
      <c r="B24" s="14" t="s">
        <v>40</v>
      </c>
      <c r="C24" s="15">
        <f>800/2000</f>
        <v>0.4</v>
      </c>
      <c r="D24" s="14">
        <v>110</v>
      </c>
      <c r="E24" s="8">
        <f>ROUND(C24*D24,2)</f>
        <v>44</v>
      </c>
      <c r="F24" s="16">
        <v>0</v>
      </c>
      <c r="G24" s="8">
        <f>ROUND(E24*F24,2)</f>
        <v>0</v>
      </c>
      <c r="H24" s="8">
        <f>ROUND(E24-G24,2)</f>
        <v>44</v>
      </c>
      <c r="I24" s="8"/>
    </row>
    <row r="25" spans="1:10" ht="15.75" x14ac:dyDescent="0.45">
      <c r="A25" s="14" t="s">
        <v>54</v>
      </c>
      <c r="B25" s="14" t="s">
        <v>40</v>
      </c>
      <c r="C25" s="15">
        <f>450/2000</f>
        <v>0.22500000000000001</v>
      </c>
      <c r="D25" s="14">
        <v>100</v>
      </c>
      <c r="E25" s="8">
        <f>ROUND(C25*D25,2)</f>
        <v>22.5</v>
      </c>
      <c r="F25" s="16">
        <v>0</v>
      </c>
      <c r="G25" s="8">
        <f>ROUND(E25*F25,2)</f>
        <v>0</v>
      </c>
      <c r="H25" s="8">
        <f>ROUND(E25-G25,2)</f>
        <v>22.5</v>
      </c>
      <c r="I25" s="8"/>
    </row>
    <row r="26" spans="1:10" ht="15.75" x14ac:dyDescent="0.45">
      <c r="A26" s="14" t="s">
        <v>66</v>
      </c>
      <c r="B26" s="14" t="s">
        <v>40</v>
      </c>
      <c r="C26" s="15">
        <f>565/2000</f>
        <v>0.28249999999999997</v>
      </c>
      <c r="D26" s="14">
        <v>240</v>
      </c>
      <c r="E26" s="8">
        <f>ROUND(C26*D26,2)</f>
        <v>67.8</v>
      </c>
      <c r="F26" s="16">
        <v>0</v>
      </c>
      <c r="G26" s="8">
        <f>ROUND(E26*F26,2)</f>
        <v>0</v>
      </c>
      <c r="H26" s="8">
        <f>ROUND(E26-G26,2)</f>
        <v>67.8</v>
      </c>
      <c r="I26" s="8"/>
    </row>
    <row r="27" spans="1:10" ht="15.75" x14ac:dyDescent="0.45">
      <c r="A27" s="14" t="s">
        <v>57</v>
      </c>
      <c r="B27" s="14" t="s">
        <v>40</v>
      </c>
      <c r="C27" s="15">
        <f>(515/2000)</f>
        <v>0.25750000000000001</v>
      </c>
      <c r="D27" s="14">
        <v>50</v>
      </c>
      <c r="E27" s="8">
        <f>ROUND(C27*D27,2)</f>
        <v>12.88</v>
      </c>
      <c r="F27" s="16">
        <v>0</v>
      </c>
      <c r="G27" s="8">
        <f>ROUND(E27*F27,2)</f>
        <v>0</v>
      </c>
      <c r="H27" s="8">
        <f>ROUND(E27-G27,2)</f>
        <v>12.88</v>
      </c>
      <c r="I27" s="8"/>
    </row>
    <row r="28" spans="1:10" x14ac:dyDescent="0.45">
      <c r="A28" s="13" t="s">
        <v>19</v>
      </c>
    </row>
    <row r="29" spans="1:10" ht="15.75" x14ac:dyDescent="0.45">
      <c r="A29" s="14" t="s">
        <v>55</v>
      </c>
      <c r="B29" s="14" t="s">
        <v>18</v>
      </c>
      <c r="C29" s="15">
        <v>5.51</v>
      </c>
      <c r="D29" s="14">
        <v>3</v>
      </c>
      <c r="E29" s="8">
        <f t="shared" ref="E29:E32" si="0">ROUND(C29*D29,2)</f>
        <v>16.53</v>
      </c>
      <c r="F29" s="16">
        <v>0</v>
      </c>
      <c r="G29" s="8">
        <f t="shared" ref="G29:G32" si="1">ROUND(E29*F29,2)</f>
        <v>0</v>
      </c>
      <c r="H29" s="8">
        <f t="shared" ref="H29:H32" si="2">ROUND(E29-G29,2)</f>
        <v>16.53</v>
      </c>
      <c r="I29" s="8"/>
      <c r="J29" s="12"/>
    </row>
    <row r="30" spans="1:10" ht="15.75" x14ac:dyDescent="0.45">
      <c r="A30" s="14" t="s">
        <v>56</v>
      </c>
      <c r="B30" s="14" t="s">
        <v>18</v>
      </c>
      <c r="C30" s="15">
        <v>0.23</v>
      </c>
      <c r="D30" s="14">
        <v>40</v>
      </c>
      <c r="E30" s="8">
        <f t="shared" si="0"/>
        <v>9.1999999999999993</v>
      </c>
      <c r="F30" s="16">
        <v>0</v>
      </c>
      <c r="G30" s="8">
        <f t="shared" si="1"/>
        <v>0</v>
      </c>
      <c r="H30" s="8">
        <f t="shared" si="2"/>
        <v>9.1999999999999993</v>
      </c>
      <c r="I30" s="8"/>
    </row>
    <row r="31" spans="1:10" ht="15.75" x14ac:dyDescent="0.45">
      <c r="A31" s="14" t="s">
        <v>63</v>
      </c>
      <c r="B31" s="14" t="s">
        <v>18</v>
      </c>
      <c r="C31" s="15">
        <v>0.41249999999999998</v>
      </c>
      <c r="D31" s="14">
        <v>15</v>
      </c>
      <c r="E31" s="8">
        <f t="shared" si="0"/>
        <v>6.19</v>
      </c>
      <c r="F31" s="16">
        <v>0</v>
      </c>
      <c r="G31" s="8">
        <f t="shared" si="1"/>
        <v>0</v>
      </c>
      <c r="H31" s="8">
        <f t="shared" si="2"/>
        <v>6.19</v>
      </c>
      <c r="I31" s="8"/>
    </row>
    <row r="32" spans="1:10" ht="15.75" x14ac:dyDescent="0.45">
      <c r="A32" s="14" t="s">
        <v>64</v>
      </c>
      <c r="B32" s="14" t="s">
        <v>16</v>
      </c>
      <c r="C32" s="15">
        <v>13.5</v>
      </c>
      <c r="D32" s="14">
        <v>0.9</v>
      </c>
      <c r="E32" s="8">
        <f t="shared" si="0"/>
        <v>12.15</v>
      </c>
      <c r="F32" s="16">
        <v>0</v>
      </c>
      <c r="G32" s="8">
        <f t="shared" si="1"/>
        <v>0</v>
      </c>
      <c r="H32" s="8">
        <f t="shared" si="2"/>
        <v>12.15</v>
      </c>
      <c r="I32" s="8"/>
    </row>
    <row r="33" spans="1:9" x14ac:dyDescent="0.45">
      <c r="A33" s="13" t="s">
        <v>20</v>
      </c>
    </row>
    <row r="34" spans="1:9" x14ac:dyDescent="0.45">
      <c r="A34" s="13" t="s">
        <v>17</v>
      </c>
    </row>
    <row r="35" spans="1:9" ht="15.75" x14ac:dyDescent="0.45">
      <c r="A35" s="14" t="s">
        <v>65</v>
      </c>
      <c r="B35" s="14" t="s">
        <v>18</v>
      </c>
      <c r="C35" s="15">
        <v>0.25</v>
      </c>
      <c r="D35" s="14">
        <v>14</v>
      </c>
      <c r="E35" s="8">
        <f t="shared" ref="E35" si="3">ROUND(C35*D35,2)</f>
        <v>3.5</v>
      </c>
      <c r="F35" s="16">
        <v>0</v>
      </c>
      <c r="G35" s="8">
        <f t="shared" ref="G35" si="4">ROUND(E35*F35,2)</f>
        <v>0</v>
      </c>
      <c r="H35" s="8">
        <f t="shared" ref="H35" si="5">ROUND(E35-G35,2)</f>
        <v>3.5</v>
      </c>
    </row>
    <row r="36" spans="1:9" x14ac:dyDescent="0.45">
      <c r="A36" s="13" t="s">
        <v>22</v>
      </c>
    </row>
    <row r="37" spans="1:9" x14ac:dyDescent="0.45">
      <c r="A37" s="14" t="s">
        <v>60</v>
      </c>
      <c r="B37" s="14" t="s">
        <v>18</v>
      </c>
      <c r="C37" s="15">
        <v>0.21</v>
      </c>
      <c r="D37" s="14">
        <v>3.2</v>
      </c>
      <c r="E37" s="8">
        <f t="shared" ref="E37" si="6">ROUND(C37*D37,2)</f>
        <v>0.67</v>
      </c>
      <c r="F37" s="16">
        <v>0</v>
      </c>
      <c r="G37" s="8">
        <f t="shared" ref="G37" si="7">ROUND(E37*F37,2)</f>
        <v>0</v>
      </c>
      <c r="H37" s="8">
        <f t="shared" ref="H37" si="8">ROUND(E37-G37,2)</f>
        <v>0.67</v>
      </c>
    </row>
    <row r="38" spans="1:9" x14ac:dyDescent="0.45">
      <c r="A38" s="13" t="s">
        <v>23</v>
      </c>
    </row>
    <row r="39" spans="1:9" x14ac:dyDescent="0.45">
      <c r="A39" s="14" t="s">
        <v>61</v>
      </c>
      <c r="B39" s="14" t="s">
        <v>10</v>
      </c>
      <c r="C39" s="15">
        <v>0.25</v>
      </c>
      <c r="D39" s="14">
        <f>D11</f>
        <v>70</v>
      </c>
      <c r="E39" s="8">
        <f>ROUND(C39*D39,2)</f>
        <v>17.5</v>
      </c>
      <c r="F39" s="16">
        <v>0</v>
      </c>
      <c r="G39" s="8">
        <f>ROUND(E39*F39,2)</f>
        <v>0</v>
      </c>
      <c r="H39" s="8">
        <f>ROUND(E39-G39,2)</f>
        <v>17.5</v>
      </c>
      <c r="I39" s="8"/>
    </row>
    <row r="40" spans="1:9" x14ac:dyDescent="0.45">
      <c r="A40" s="13" t="s">
        <v>24</v>
      </c>
    </row>
    <row r="41" spans="1:9" x14ac:dyDescent="0.45">
      <c r="A41" s="13" t="s">
        <v>42</v>
      </c>
    </row>
    <row r="42" spans="1:9" x14ac:dyDescent="0.45">
      <c r="A42" s="14" t="s">
        <v>67</v>
      </c>
      <c r="B42" s="14" t="s">
        <v>25</v>
      </c>
      <c r="C42" s="15">
        <v>5</v>
      </c>
      <c r="D42" s="14">
        <v>1</v>
      </c>
      <c r="E42" s="8">
        <f>ROUND(C42*D42,2)</f>
        <v>5</v>
      </c>
      <c r="F42" s="16">
        <v>0</v>
      </c>
      <c r="G42" s="8">
        <f>ROUND(E42*F42,2)</f>
        <v>0</v>
      </c>
      <c r="H42" s="8">
        <f>ROUND(E42-G42,2)</f>
        <v>5</v>
      </c>
      <c r="I42" s="8"/>
    </row>
    <row r="43" spans="1:9" x14ac:dyDescent="0.45">
      <c r="A43" s="13" t="s">
        <v>44</v>
      </c>
      <c r="I43" s="8"/>
    </row>
    <row r="44" spans="1:9" x14ac:dyDescent="0.45">
      <c r="A44" s="14" t="s">
        <v>68</v>
      </c>
      <c r="B44" s="14" t="s">
        <v>25</v>
      </c>
      <c r="C44" s="15">
        <v>27</v>
      </c>
      <c r="D44" s="14">
        <v>1</v>
      </c>
      <c r="E44" s="8">
        <f>ROUND(C44*D44,2)</f>
        <v>27</v>
      </c>
      <c r="F44" s="16">
        <v>0</v>
      </c>
      <c r="G44" s="8">
        <f>ROUND(E44*F44,2)</f>
        <v>0</v>
      </c>
      <c r="H44" s="8">
        <f>ROUND(E44-G44,2)</f>
        <v>27</v>
      </c>
      <c r="I44" s="8"/>
    </row>
    <row r="45" spans="1:9" x14ac:dyDescent="0.45">
      <c r="A45" s="13" t="s">
        <v>26</v>
      </c>
    </row>
    <row r="46" spans="1:9" x14ac:dyDescent="0.45">
      <c r="A46" s="14" t="s">
        <v>27</v>
      </c>
      <c r="B46" s="14" t="s">
        <v>28</v>
      </c>
      <c r="C46" s="15">
        <v>14.83</v>
      </c>
      <c r="D46" s="21">
        <f>3.56/14.53</f>
        <v>0.24501032346868548</v>
      </c>
      <c r="E46" s="8">
        <f>ROUND(C46*D46,2)</f>
        <v>3.63</v>
      </c>
      <c r="F46" s="16">
        <v>0</v>
      </c>
      <c r="G46" s="8">
        <f>ROUND(E46*F46,2)</f>
        <v>0</v>
      </c>
      <c r="H46" s="8">
        <f>ROUND(E46-G46,2)</f>
        <v>3.63</v>
      </c>
      <c r="I46" s="8"/>
    </row>
    <row r="47" spans="1:9" x14ac:dyDescent="0.45">
      <c r="A47" s="14" t="s">
        <v>29</v>
      </c>
      <c r="B47" s="14" t="s">
        <v>28</v>
      </c>
      <c r="C47" s="15">
        <v>14.83</v>
      </c>
      <c r="D47" s="21">
        <f>3.62/14.53</f>
        <v>0.24913971094287682</v>
      </c>
      <c r="E47" s="8">
        <f>ROUND(C47*D47,2)</f>
        <v>3.69</v>
      </c>
      <c r="F47" s="16">
        <v>0</v>
      </c>
      <c r="G47" s="8">
        <f>ROUND(E47*F47,2)</f>
        <v>0</v>
      </c>
      <c r="H47" s="8">
        <f>ROUND(E47-G47,2)</f>
        <v>3.69</v>
      </c>
      <c r="I47" s="8"/>
    </row>
    <row r="48" spans="1:9" x14ac:dyDescent="0.45">
      <c r="A48" s="13" t="s">
        <v>30</v>
      </c>
      <c r="I48" s="8"/>
    </row>
    <row r="49" spans="1:9" x14ac:dyDescent="0.45">
      <c r="A49" s="14" t="s">
        <v>27</v>
      </c>
      <c r="B49" s="14" t="s">
        <v>31</v>
      </c>
      <c r="C49" s="15">
        <v>2.6</v>
      </c>
      <c r="D49" s="22">
        <f>6.23/2.8</f>
        <v>2.2250000000000001</v>
      </c>
      <c r="E49" s="8">
        <f>ROUND(C49*D49,2)</f>
        <v>5.79</v>
      </c>
      <c r="F49" s="16">
        <v>0</v>
      </c>
      <c r="G49" s="8">
        <f>ROUND(E49*F49,2)</f>
        <v>0</v>
      </c>
      <c r="H49" s="8">
        <f>ROUND(E49-G49,2)</f>
        <v>5.79</v>
      </c>
      <c r="I49" s="8"/>
    </row>
    <row r="50" spans="1:9" x14ac:dyDescent="0.45">
      <c r="A50" s="14" t="s">
        <v>29</v>
      </c>
      <c r="B50" s="14" t="s">
        <v>31</v>
      </c>
      <c r="C50" s="15">
        <v>2.6</v>
      </c>
      <c r="D50" s="22">
        <f>7.19/2.8</f>
        <v>2.5678571428571431</v>
      </c>
      <c r="E50" s="8">
        <f>ROUND(C50*D50,2)</f>
        <v>6.68</v>
      </c>
      <c r="F50" s="16">
        <v>0</v>
      </c>
      <c r="G50" s="8">
        <f>ROUND(E50*F50,2)</f>
        <v>0</v>
      </c>
      <c r="H50" s="8">
        <f>ROUND(E50-G50,2)</f>
        <v>6.68</v>
      </c>
    </row>
    <row r="51" spans="1:9" x14ac:dyDescent="0.45">
      <c r="A51" s="13" t="s">
        <v>32</v>
      </c>
      <c r="I51" s="8"/>
    </row>
    <row r="52" spans="1:9" x14ac:dyDescent="0.45">
      <c r="A52" s="14" t="s">
        <v>46</v>
      </c>
      <c r="B52" s="14" t="s">
        <v>25</v>
      </c>
      <c r="C52" s="15">
        <v>6.72</v>
      </c>
      <c r="D52" s="14">
        <v>1</v>
      </c>
      <c r="E52" s="8">
        <f>ROUND(C52*D52,2)</f>
        <v>6.72</v>
      </c>
      <c r="F52" s="16">
        <v>0</v>
      </c>
      <c r="G52" s="8">
        <f>ROUND(E52*F52,2)</f>
        <v>0</v>
      </c>
      <c r="H52" s="8">
        <f t="shared" ref="H52:H57" si="9">ROUND(E52-G52,2)</f>
        <v>6.72</v>
      </c>
      <c r="I52" s="8"/>
    </row>
    <row r="53" spans="1:9" x14ac:dyDescent="0.45">
      <c r="A53" s="14" t="s">
        <v>29</v>
      </c>
      <c r="B53" s="14" t="s">
        <v>25</v>
      </c>
      <c r="C53" s="15">
        <v>8.76</v>
      </c>
      <c r="D53" s="14">
        <v>1</v>
      </c>
      <c r="E53" s="8">
        <f>ROUND(C53*D53,2)</f>
        <v>8.76</v>
      </c>
      <c r="F53" s="16">
        <v>0</v>
      </c>
      <c r="G53" s="8">
        <f>ROUND(E53*F53,2)</f>
        <v>0</v>
      </c>
      <c r="H53" s="8">
        <f t="shared" si="9"/>
        <v>8.76</v>
      </c>
      <c r="I53" s="19"/>
    </row>
    <row r="54" spans="1:9" x14ac:dyDescent="0.45">
      <c r="A54" s="14" t="s">
        <v>69</v>
      </c>
      <c r="B54" s="14" t="s">
        <v>10</v>
      </c>
      <c r="C54" s="15">
        <v>0.01</v>
      </c>
      <c r="D54" s="14">
        <f>D11</f>
        <v>70</v>
      </c>
      <c r="E54" s="8">
        <f>ROUND(C54*D54,2)</f>
        <v>0.7</v>
      </c>
      <c r="F54" s="16">
        <v>0</v>
      </c>
      <c r="G54" s="8">
        <f>ROUND(E54*F54,2)</f>
        <v>0</v>
      </c>
      <c r="H54" s="8">
        <f t="shared" ref="H54" si="10">ROUND(E54-G54,2)</f>
        <v>0.7</v>
      </c>
      <c r="I54" s="19"/>
    </row>
    <row r="55" spans="1:9" ht="15" customHeight="1" x14ac:dyDescent="0.45">
      <c r="A55" s="9" t="s">
        <v>33</v>
      </c>
      <c r="B55" s="9" t="s">
        <v>25</v>
      </c>
      <c r="C55" s="10">
        <v>15.73</v>
      </c>
      <c r="D55" s="9">
        <v>1</v>
      </c>
      <c r="E55" s="2">
        <f>ROUND(C55*D55,2)</f>
        <v>15.73</v>
      </c>
      <c r="F55" s="11">
        <v>0</v>
      </c>
      <c r="G55" s="2">
        <f>ROUND(E55*F55,2)</f>
        <v>0</v>
      </c>
      <c r="H55" s="2">
        <f t="shared" si="9"/>
        <v>15.73</v>
      </c>
      <c r="I55" s="12"/>
    </row>
    <row r="56" spans="1:9" x14ac:dyDescent="0.45">
      <c r="A56" s="7" t="s">
        <v>34</v>
      </c>
      <c r="E56" s="8">
        <f>SUM(E18:E55)</f>
        <v>382.62000000000006</v>
      </c>
      <c r="G56" s="12">
        <f>SUM(G20:G55)</f>
        <v>0</v>
      </c>
      <c r="H56" s="12">
        <f t="shared" si="9"/>
        <v>382.62</v>
      </c>
    </row>
    <row r="57" spans="1:9" x14ac:dyDescent="0.45">
      <c r="A57" s="7" t="s">
        <v>35</v>
      </c>
      <c r="E57" s="8">
        <f>+E12-E56</f>
        <v>2.3799999999999386</v>
      </c>
      <c r="G57" s="12">
        <f>+G12-G56</f>
        <v>77</v>
      </c>
      <c r="H57" s="12">
        <f t="shared" si="9"/>
        <v>-74.62</v>
      </c>
    </row>
    <row r="58" spans="1:9" ht="6.75" customHeight="1" x14ac:dyDescent="0.45">
      <c r="A58" t="s">
        <v>12</v>
      </c>
      <c r="I58" s="8"/>
    </row>
    <row r="59" spans="1:9" x14ac:dyDescent="0.45">
      <c r="A59" s="7" t="s">
        <v>36</v>
      </c>
      <c r="I59" s="8"/>
    </row>
    <row r="60" spans="1:9" x14ac:dyDescent="0.45">
      <c r="A60" s="14" t="s">
        <v>43</v>
      </c>
      <c r="B60" s="14" t="s">
        <v>25</v>
      </c>
      <c r="C60" s="15">
        <v>33.07</v>
      </c>
      <c r="D60" s="14">
        <v>1</v>
      </c>
      <c r="E60" s="8">
        <f>ROUND(C60*D60,2)</f>
        <v>33.07</v>
      </c>
      <c r="F60" s="16">
        <v>0</v>
      </c>
      <c r="G60" s="8">
        <f>ROUND(E60*F60,2)</f>
        <v>0</v>
      </c>
      <c r="H60" s="8">
        <f t="shared" ref="H60:H65" si="11">ROUND(E60-G60,2)</f>
        <v>33.07</v>
      </c>
      <c r="I60" s="19"/>
    </row>
    <row r="61" spans="1:9" x14ac:dyDescent="0.45">
      <c r="A61" s="14" t="s">
        <v>29</v>
      </c>
      <c r="B61" s="14" t="s">
        <v>25</v>
      </c>
      <c r="C61" s="15">
        <v>41.06</v>
      </c>
      <c r="D61" s="14">
        <v>1</v>
      </c>
      <c r="E61" s="8">
        <f>ROUND(C61*D61,2)</f>
        <v>41.06</v>
      </c>
      <c r="F61" s="16">
        <v>0</v>
      </c>
      <c r="G61" s="8">
        <f>ROUND(E61*F61,2)</f>
        <v>0</v>
      </c>
      <c r="H61" s="8">
        <f t="shared" si="11"/>
        <v>41.06</v>
      </c>
      <c r="I61" s="12"/>
    </row>
    <row r="62" spans="1:9" x14ac:dyDescent="0.45">
      <c r="A62" s="14" t="s">
        <v>70</v>
      </c>
      <c r="B62" s="14" t="s">
        <v>25</v>
      </c>
      <c r="C62" s="15">
        <v>3.71</v>
      </c>
      <c r="D62" s="14">
        <v>1</v>
      </c>
      <c r="E62" s="8">
        <f>ROUND(C62*D62,2)</f>
        <v>3.71</v>
      </c>
      <c r="F62" s="16">
        <v>0</v>
      </c>
      <c r="G62" s="8">
        <f>ROUND(E62*F62,2)</f>
        <v>0</v>
      </c>
      <c r="H62" s="8">
        <f t="shared" ref="H62" si="12">ROUND(E62-G62,2)</f>
        <v>3.71</v>
      </c>
      <c r="I62" s="12"/>
    </row>
    <row r="63" spans="1:9" x14ac:dyDescent="0.45">
      <c r="A63" s="7" t="s">
        <v>37</v>
      </c>
      <c r="E63" s="8">
        <f>SUM(E60:E62)</f>
        <v>77.839999999999989</v>
      </c>
      <c r="G63" s="12">
        <f>SUM(G60:G61)</f>
        <v>0</v>
      </c>
      <c r="H63" s="12">
        <f t="shared" si="11"/>
        <v>77.84</v>
      </c>
      <c r="I63" s="12"/>
    </row>
    <row r="64" spans="1:9" x14ac:dyDescent="0.45">
      <c r="A64" s="7" t="s">
        <v>38</v>
      </c>
      <c r="E64" s="8">
        <f>+E56+E63</f>
        <v>460.46000000000004</v>
      </c>
      <c r="G64" s="12">
        <f>+G56+G63</f>
        <v>0</v>
      </c>
      <c r="H64" s="12">
        <f t="shared" si="11"/>
        <v>460.46</v>
      </c>
    </row>
    <row r="65" spans="1:8" x14ac:dyDescent="0.45">
      <c r="A65" s="7" t="s">
        <v>39</v>
      </c>
      <c r="E65" s="24">
        <f>+E12-E64</f>
        <v>-75.460000000000036</v>
      </c>
      <c r="G65" s="12">
        <f>+G12-G64</f>
        <v>77</v>
      </c>
      <c r="H65" s="25">
        <f t="shared" si="11"/>
        <v>-152.46</v>
      </c>
    </row>
    <row r="66" spans="1:8" ht="8.25" customHeight="1" x14ac:dyDescent="0.45">
      <c r="A66" t="s">
        <v>47</v>
      </c>
    </row>
    <row r="67" spans="1:8" x14ac:dyDescent="0.45">
      <c r="A67" s="13" t="s">
        <v>72</v>
      </c>
      <c r="B67" s="13"/>
      <c r="C67" s="23"/>
      <c r="D67" s="13"/>
      <c r="E67" s="23"/>
      <c r="F67" s="13"/>
    </row>
    <row r="68" spans="1:8" ht="14.25" customHeight="1" x14ac:dyDescent="0.45">
      <c r="A68" t="s">
        <v>50</v>
      </c>
      <c r="B68" s="27"/>
      <c r="C68" s="27"/>
      <c r="D68" s="27"/>
      <c r="E68" s="27"/>
      <c r="F68" s="27"/>
      <c r="G68" s="27"/>
      <c r="H68" s="27"/>
    </row>
    <row r="69" spans="1:8" x14ac:dyDescent="0.45">
      <c r="A69" s="27"/>
      <c r="B69" s="27"/>
      <c r="C69" s="27"/>
      <c r="D69" s="27"/>
      <c r="E69" s="27"/>
      <c r="F69" s="27"/>
      <c r="G69" s="27"/>
      <c r="H69" s="27"/>
    </row>
    <row r="70" spans="1:8" x14ac:dyDescent="0.45">
      <c r="A70" s="27"/>
      <c r="B70" s="27"/>
      <c r="C70" s="27"/>
      <c r="D70" s="27"/>
      <c r="E70" s="27"/>
      <c r="F70" s="27"/>
      <c r="G70" s="27"/>
      <c r="H70" s="27"/>
    </row>
    <row r="71" spans="1:8" x14ac:dyDescent="0.45">
      <c r="A71" s="7"/>
    </row>
  </sheetData>
  <mergeCells count="6">
    <mergeCell ref="F8:G8"/>
    <mergeCell ref="A2:A3"/>
    <mergeCell ref="B2:H3"/>
    <mergeCell ref="A5:H5"/>
    <mergeCell ref="A6:H6"/>
    <mergeCell ref="A7:H7"/>
  </mergeCells>
  <pageMargins left="0.75" right="0.75" top="1" bottom="1" header="0.5" footer="0.5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Breana Jordan Watkins</dc:creator>
  <cp:lastModifiedBy>Breana Jordan Watkins</cp:lastModifiedBy>
  <dcterms:created xsi:type="dcterms:W3CDTF">2023-11-06T09:45:52Z</dcterms:created>
  <dcterms:modified xsi:type="dcterms:W3CDTF">2025-09-25T19:05:07Z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2023-11-06T12:29:23Z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edd7066e-bf0c-47eb-afa9-1a2c29fc759b</vt:lpwstr>
  </property>
  <property fmtid="{D5CDD505-2E9C-101B-9397-08002B2CF9AE}" pid="8" name="MSIP_Label_0570d0e1-5e3d-4557-a9f8-84d8494b9cc8_ContentBits">
    <vt:lpwstr>0</vt:lpwstr>
  </property>
</Properties>
</file>